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F:\Pindahan 08062024\Documents\jurnal baru\skripsi fixlah\skripsi terbuaru\"/>
    </mc:Choice>
  </mc:AlternateContent>
  <xr:revisionPtr revIDLastSave="0" documentId="13_ncr:1_{8E6F451A-311E-4534-AB9D-2F80AEE19091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TINGGI TANAMAN" sheetId="1" r:id="rId1"/>
    <sheet name="JUMLAH DAUN" sheetId="2" r:id="rId2"/>
    <sheet name="BERAT BASAH" sheetId="3" r:id="rId3"/>
    <sheet name="BERAT KERING" sheetId="4" r:id="rId4"/>
    <sheet name="VOLUME AKAR" sheetId="5" r:id="rId5"/>
    <sheet name="berat ekonomis" sheetId="7" r:id="rId6"/>
  </sheets>
  <calcPr calcId="181029"/>
</workbook>
</file>

<file path=xl/calcChain.xml><?xml version="1.0" encoding="utf-8"?>
<calcChain xmlns="http://schemas.openxmlformats.org/spreadsheetml/2006/main">
  <c r="AH96" i="1" l="1"/>
  <c r="C30" i="7"/>
  <c r="C29" i="7"/>
  <c r="AA23" i="7" l="1"/>
  <c r="AA28" i="7" l="1"/>
  <c r="AA27" i="7"/>
  <c r="AA26" i="7"/>
  <c r="AA24" i="7"/>
  <c r="AA22" i="7"/>
  <c r="R22" i="7"/>
  <c r="N22" i="7" l="1"/>
  <c r="B26" i="7"/>
  <c r="B24" i="7"/>
  <c r="O62" i="1" l="1"/>
  <c r="Q77" i="1"/>
  <c r="O77" i="1"/>
  <c r="R68" i="1"/>
  <c r="V70" i="1" s="1"/>
  <c r="R69" i="1"/>
  <c r="V71" i="1" s="1"/>
  <c r="S69" i="1"/>
  <c r="R70" i="1"/>
  <c r="V72" i="1" s="1"/>
  <c r="R71" i="1"/>
  <c r="W70" i="1" s="1"/>
  <c r="S71" i="1"/>
  <c r="R72" i="1"/>
  <c r="W71" i="1" s="1"/>
  <c r="S72" i="1"/>
  <c r="R73" i="1"/>
  <c r="W72" i="1" s="1"/>
  <c r="S73" i="1"/>
  <c r="R74" i="1"/>
  <c r="X70" i="1" s="1"/>
  <c r="S74" i="1"/>
  <c r="R75" i="1"/>
  <c r="X71" i="1" s="1"/>
  <c r="S75" i="1"/>
  <c r="R76" i="1"/>
  <c r="X72" i="1" s="1"/>
  <c r="S76" i="1"/>
  <c r="P77" i="1"/>
  <c r="R77" i="1"/>
  <c r="K6" i="4"/>
  <c r="X73" i="1" l="1"/>
  <c r="W73" i="1"/>
  <c r="Y72" i="1"/>
  <c r="Y71" i="1"/>
  <c r="V73" i="1"/>
  <c r="Y70" i="1"/>
  <c r="Q20" i="4"/>
  <c r="P20" i="4"/>
  <c r="O20" i="4"/>
  <c r="D70" i="2" l="1"/>
  <c r="B30" i="7" l="1"/>
  <c r="B27" i="7"/>
  <c r="H20" i="7"/>
  <c r="B25" i="7" s="1"/>
  <c r="B28" i="7" s="1"/>
  <c r="P29" i="7"/>
  <c r="P30" i="7"/>
  <c r="P28" i="7"/>
  <c r="P27" i="7"/>
  <c r="P26" i="7"/>
  <c r="P25" i="7"/>
  <c r="P24" i="7"/>
  <c r="P23" i="7"/>
  <c r="P22" i="7"/>
  <c r="P31" i="7" s="1"/>
  <c r="O25" i="7"/>
  <c r="O30" i="7"/>
  <c r="O29" i="7"/>
  <c r="O28" i="7"/>
  <c r="O27" i="7"/>
  <c r="O26" i="7"/>
  <c r="O24" i="7"/>
  <c r="O23" i="7"/>
  <c r="O22" i="7"/>
  <c r="O31" i="7" s="1"/>
  <c r="N30" i="7"/>
  <c r="N29" i="7"/>
  <c r="N28" i="7"/>
  <c r="R28" i="7" s="1"/>
  <c r="W27" i="7" s="1"/>
  <c r="N27" i="7"/>
  <c r="N26" i="7"/>
  <c r="N25" i="7"/>
  <c r="N24" i="7"/>
  <c r="N23" i="7"/>
  <c r="N31" i="7"/>
  <c r="R30" i="7"/>
  <c r="W29" i="7" s="1"/>
  <c r="Q30" i="7"/>
  <c r="W23" i="7" s="1"/>
  <c r="R29" i="7"/>
  <c r="W28" i="7" s="1"/>
  <c r="Q29" i="7"/>
  <c r="W22" i="7" s="1"/>
  <c r="Q28" i="7"/>
  <c r="W21" i="7" s="1"/>
  <c r="W24" i="7" s="1"/>
  <c r="R27" i="7"/>
  <c r="V29" i="7" s="1"/>
  <c r="Q27" i="7"/>
  <c r="V23" i="7" s="1"/>
  <c r="R25" i="7"/>
  <c r="V27" i="7" s="1"/>
  <c r="R24" i="7"/>
  <c r="U29" i="7" s="1"/>
  <c r="X29" i="7" s="1"/>
  <c r="Q24" i="7"/>
  <c r="U23" i="7" s="1"/>
  <c r="X23" i="7" s="1"/>
  <c r="R23" i="7"/>
  <c r="U28" i="7" s="1"/>
  <c r="Q23" i="7"/>
  <c r="U22" i="7" s="1"/>
  <c r="U27" i="7"/>
  <c r="Q22" i="7"/>
  <c r="S12" i="7"/>
  <c r="T12" i="7"/>
  <c r="R12" i="7"/>
  <c r="V4" i="7"/>
  <c r="V5" i="7"/>
  <c r="V6" i="7"/>
  <c r="V7" i="7"/>
  <c r="V8" i="7"/>
  <c r="V9" i="7"/>
  <c r="V10" i="7"/>
  <c r="V11" i="7"/>
  <c r="V3" i="7"/>
  <c r="U4" i="7"/>
  <c r="U5" i="7"/>
  <c r="U6" i="7"/>
  <c r="U7" i="7"/>
  <c r="U8" i="7"/>
  <c r="U9" i="7"/>
  <c r="U10" i="7"/>
  <c r="U11" i="7"/>
  <c r="U3" i="7"/>
  <c r="M12" i="7"/>
  <c r="L12" i="7"/>
  <c r="K12" i="7"/>
  <c r="O11" i="7"/>
  <c r="N11" i="7"/>
  <c r="O10" i="7"/>
  <c r="N10" i="7"/>
  <c r="O9" i="7"/>
  <c r="N9" i="7"/>
  <c r="O8" i="7"/>
  <c r="N8" i="7"/>
  <c r="O7" i="7"/>
  <c r="N7" i="7"/>
  <c r="O6" i="7"/>
  <c r="N6" i="7"/>
  <c r="O5" i="7"/>
  <c r="N5" i="7"/>
  <c r="O4" i="7"/>
  <c r="N4" i="7"/>
  <c r="O3" i="7"/>
  <c r="N3" i="7"/>
  <c r="N12" i="7" s="1"/>
  <c r="B29" i="7" l="1"/>
  <c r="W3" i="7"/>
  <c r="W11" i="7"/>
  <c r="W10" i="7"/>
  <c r="W9" i="7"/>
  <c r="W8" i="7"/>
  <c r="W7" i="7"/>
  <c r="W6" i="7"/>
  <c r="W5" i="7"/>
  <c r="W4" i="7"/>
  <c r="U21" i="7"/>
  <c r="U24" i="7" s="1"/>
  <c r="X27" i="7"/>
  <c r="U30" i="7"/>
  <c r="W30" i="7"/>
  <c r="R26" i="7"/>
  <c r="V28" i="7" s="1"/>
  <c r="Q26" i="7"/>
  <c r="V22" i="7" s="1"/>
  <c r="X22" i="7" s="1"/>
  <c r="Q25" i="7"/>
  <c r="U12" i="7"/>
  <c r="D85" i="2"/>
  <c r="D100" i="2"/>
  <c r="D82" i="2"/>
  <c r="D97" i="2"/>
  <c r="D81" i="2"/>
  <c r="D96" i="2"/>
  <c r="D79" i="2"/>
  <c r="D94" i="2"/>
  <c r="J75" i="2"/>
  <c r="D80" i="2" s="1"/>
  <c r="D83" i="2" s="1"/>
  <c r="S92" i="2"/>
  <c r="X28" i="7" l="1"/>
  <c r="V30" i="7"/>
  <c r="D84" i="2"/>
  <c r="V21" i="7"/>
  <c r="Q31" i="7"/>
  <c r="J20" i="7" s="1"/>
  <c r="C25" i="7" l="1"/>
  <c r="C24" i="7"/>
  <c r="D24" i="7" s="1"/>
  <c r="X21" i="7"/>
  <c r="V24" i="7"/>
  <c r="C26" i="7" l="1"/>
  <c r="D26" i="7" s="1"/>
  <c r="C27" i="7"/>
  <c r="D27" i="7" s="1"/>
  <c r="D25" i="7"/>
  <c r="C28" i="7"/>
  <c r="D28" i="7" s="1"/>
  <c r="D29" i="7"/>
  <c r="E24" i="7"/>
  <c r="C13" i="5"/>
  <c r="C10" i="5"/>
  <c r="C9" i="5"/>
  <c r="C7" i="5"/>
  <c r="I3" i="5"/>
  <c r="C8" i="5" s="1"/>
  <c r="Q20" i="5"/>
  <c r="R20" i="5"/>
  <c r="P20" i="5"/>
  <c r="T12" i="5"/>
  <c r="R24" i="5" s="1"/>
  <c r="T13" i="5"/>
  <c r="R25" i="5" s="1"/>
  <c r="T14" i="5"/>
  <c r="S23" i="5" s="1"/>
  <c r="T15" i="5"/>
  <c r="S24" i="5" s="1"/>
  <c r="T16" i="5"/>
  <c r="S25" i="5" s="1"/>
  <c r="T17" i="5"/>
  <c r="T23" i="5" s="1"/>
  <c r="T18" i="5"/>
  <c r="T24" i="5" s="1"/>
  <c r="T19" i="5"/>
  <c r="T25" i="5" s="1"/>
  <c r="T11" i="5"/>
  <c r="R23" i="5" s="1"/>
  <c r="U23" i="5" s="1"/>
  <c r="S12" i="5"/>
  <c r="L24" i="5" s="1"/>
  <c r="S13" i="5"/>
  <c r="L25" i="5" s="1"/>
  <c r="S14" i="5"/>
  <c r="M23" i="5" s="1"/>
  <c r="S15" i="5"/>
  <c r="M24" i="5" s="1"/>
  <c r="S16" i="5"/>
  <c r="M25" i="5" s="1"/>
  <c r="S17" i="5"/>
  <c r="N23" i="5" s="1"/>
  <c r="S18" i="5"/>
  <c r="N24" i="5" s="1"/>
  <c r="S19" i="5"/>
  <c r="N25" i="5" s="1"/>
  <c r="S11" i="5"/>
  <c r="L23" i="5" s="1"/>
  <c r="O23" i="5" s="1"/>
  <c r="R12" i="4"/>
  <c r="I19" i="4" s="1"/>
  <c r="Q19" i="4"/>
  <c r="P19" i="4"/>
  <c r="O19" i="4"/>
  <c r="S14" i="4"/>
  <c r="S11" i="4"/>
  <c r="S12" i="4"/>
  <c r="S13" i="4"/>
  <c r="S15" i="4"/>
  <c r="S16" i="4"/>
  <c r="S17" i="4"/>
  <c r="S18" i="4"/>
  <c r="S10" i="4"/>
  <c r="R11" i="4"/>
  <c r="R13" i="4"/>
  <c r="J17" i="4" s="1"/>
  <c r="R14" i="4"/>
  <c r="J18" i="4" s="1"/>
  <c r="R15" i="4"/>
  <c r="J19" i="4" s="1"/>
  <c r="R16" i="4"/>
  <c r="K17" i="4" s="1"/>
  <c r="R17" i="4"/>
  <c r="K18" i="4" s="1"/>
  <c r="R18" i="4"/>
  <c r="K19" i="4" s="1"/>
  <c r="R10" i="4"/>
  <c r="I17" i="4" s="1"/>
  <c r="O13" i="3"/>
  <c r="S4" i="3"/>
  <c r="U17" i="3" s="1"/>
  <c r="R4" i="3"/>
  <c r="O17" i="3" s="1"/>
  <c r="I23" i="4" l="1"/>
  <c r="K25" i="4"/>
  <c r="K23" i="4"/>
  <c r="J23" i="4"/>
  <c r="I24" i="4"/>
  <c r="K24" i="4"/>
  <c r="J25" i="4"/>
  <c r="J24" i="4"/>
  <c r="I25" i="4"/>
  <c r="S19" i="4"/>
  <c r="U28" i="5"/>
  <c r="X29" i="5"/>
  <c r="E26" i="7"/>
  <c r="E27" i="7"/>
  <c r="E28" i="7"/>
  <c r="E25" i="7"/>
  <c r="C11" i="5"/>
  <c r="C12" i="5"/>
  <c r="T26" i="5"/>
  <c r="N26" i="5"/>
  <c r="U25" i="5"/>
  <c r="O25" i="5"/>
  <c r="S26" i="5"/>
  <c r="U24" i="5"/>
  <c r="O24" i="5"/>
  <c r="M26" i="5"/>
  <c r="L26" i="5"/>
  <c r="R26" i="5"/>
  <c r="K20" i="4"/>
  <c r="L19" i="4"/>
  <c r="K26" i="4"/>
  <c r="L24" i="4"/>
  <c r="L25" i="4"/>
  <c r="L23" i="4"/>
  <c r="J26" i="4"/>
  <c r="L17" i="4"/>
  <c r="J20" i="4"/>
  <c r="R19" i="4"/>
  <c r="J2" i="4" s="1"/>
  <c r="I18" i="4"/>
  <c r="D26" i="2"/>
  <c r="B106" i="1"/>
  <c r="B103" i="1"/>
  <c r="B102" i="1"/>
  <c r="B100" i="1"/>
  <c r="H96" i="1"/>
  <c r="B101" i="1" s="1"/>
  <c r="B91" i="1"/>
  <c r="B88" i="1"/>
  <c r="B87" i="1"/>
  <c r="B85" i="1"/>
  <c r="H81" i="1"/>
  <c r="B86" i="1" s="1"/>
  <c r="B76" i="1"/>
  <c r="B73" i="1"/>
  <c r="B72" i="1"/>
  <c r="B70" i="1"/>
  <c r="H66" i="1"/>
  <c r="B71" i="1" s="1"/>
  <c r="B74" i="1" s="1"/>
  <c r="B61" i="1"/>
  <c r="B58" i="1"/>
  <c r="B57" i="1"/>
  <c r="B55" i="1"/>
  <c r="H51" i="1"/>
  <c r="B56" i="1" s="1"/>
  <c r="R23" i="1"/>
  <c r="Q106" i="1"/>
  <c r="P106" i="1"/>
  <c r="O106" i="1"/>
  <c r="S105" i="1"/>
  <c r="AD99" i="1" s="1"/>
  <c r="R105" i="1"/>
  <c r="X99" i="1" s="1"/>
  <c r="S104" i="1"/>
  <c r="AD98" i="1" s="1"/>
  <c r="R104" i="1"/>
  <c r="X98" i="1" s="1"/>
  <c r="S103" i="1"/>
  <c r="AD97" i="1" s="1"/>
  <c r="R103" i="1"/>
  <c r="X97" i="1" s="1"/>
  <c r="S102" i="1"/>
  <c r="AC99" i="1" s="1"/>
  <c r="R102" i="1"/>
  <c r="W99" i="1" s="1"/>
  <c r="S101" i="1"/>
  <c r="AC98" i="1" s="1"/>
  <c r="R101" i="1"/>
  <c r="W98" i="1" s="1"/>
  <c r="S100" i="1"/>
  <c r="AC97" i="1" s="1"/>
  <c r="R100" i="1"/>
  <c r="W97" i="1" s="1"/>
  <c r="S99" i="1"/>
  <c r="AB99" i="1" s="1"/>
  <c r="R99" i="1"/>
  <c r="V99" i="1" s="1"/>
  <c r="S98" i="1"/>
  <c r="AB98" i="1" s="1"/>
  <c r="R98" i="1"/>
  <c r="V98" i="1" s="1"/>
  <c r="S97" i="1"/>
  <c r="AB97" i="1" s="1"/>
  <c r="R97" i="1"/>
  <c r="Q92" i="1"/>
  <c r="P92" i="1"/>
  <c r="O92" i="1"/>
  <c r="S91" i="1"/>
  <c r="AD85" i="1" s="1"/>
  <c r="R91" i="1"/>
  <c r="X85" i="1" s="1"/>
  <c r="S90" i="1"/>
  <c r="AD84" i="1" s="1"/>
  <c r="R90" i="1"/>
  <c r="X84" i="1" s="1"/>
  <c r="S89" i="1"/>
  <c r="AD83" i="1" s="1"/>
  <c r="R89" i="1"/>
  <c r="X83" i="1" s="1"/>
  <c r="S88" i="1"/>
  <c r="AC85" i="1" s="1"/>
  <c r="R88" i="1"/>
  <c r="W85" i="1" s="1"/>
  <c r="S87" i="1"/>
  <c r="AC84" i="1" s="1"/>
  <c r="R87" i="1"/>
  <c r="W84" i="1" s="1"/>
  <c r="S86" i="1"/>
  <c r="AC83" i="1" s="1"/>
  <c r="R86" i="1"/>
  <c r="W83" i="1" s="1"/>
  <c r="S85" i="1"/>
  <c r="AB85" i="1" s="1"/>
  <c r="R85" i="1"/>
  <c r="V85" i="1" s="1"/>
  <c r="Y85" i="1" s="1"/>
  <c r="S84" i="1"/>
  <c r="AB84" i="1" s="1"/>
  <c r="R84" i="1"/>
  <c r="V84" i="1" s="1"/>
  <c r="S83" i="1"/>
  <c r="AB83" i="1" s="1"/>
  <c r="R83" i="1"/>
  <c r="AD72" i="1"/>
  <c r="AD71" i="1"/>
  <c r="AD70" i="1"/>
  <c r="AC72" i="1"/>
  <c r="AC71" i="1"/>
  <c r="AC70" i="1"/>
  <c r="AC73" i="1" s="1"/>
  <c r="AB71" i="1"/>
  <c r="AE71" i="1" s="1"/>
  <c r="AJ70" i="1" s="1"/>
  <c r="Q62" i="1"/>
  <c r="P62" i="1"/>
  <c r="S61" i="1"/>
  <c r="AD54" i="1" s="1"/>
  <c r="R61" i="1"/>
  <c r="X54" i="1" s="1"/>
  <c r="S60" i="1"/>
  <c r="AD53" i="1" s="1"/>
  <c r="R60" i="1"/>
  <c r="X53" i="1" s="1"/>
  <c r="S59" i="1"/>
  <c r="AD52" i="1" s="1"/>
  <c r="AD55" i="1" s="1"/>
  <c r="R59" i="1"/>
  <c r="X52" i="1" s="1"/>
  <c r="X55" i="1" s="1"/>
  <c r="S58" i="1"/>
  <c r="AC54" i="1" s="1"/>
  <c r="R58" i="1"/>
  <c r="W54" i="1" s="1"/>
  <c r="S57" i="1"/>
  <c r="AC53" i="1" s="1"/>
  <c r="R57" i="1"/>
  <c r="W53" i="1" s="1"/>
  <c r="S56" i="1"/>
  <c r="AC52" i="1" s="1"/>
  <c r="R56" i="1"/>
  <c r="S55" i="1"/>
  <c r="AB54" i="1" s="1"/>
  <c r="AE54" i="1" s="1"/>
  <c r="R55" i="1"/>
  <c r="V54" i="1" s="1"/>
  <c r="S54" i="1"/>
  <c r="AB53" i="1" s="1"/>
  <c r="R54" i="1"/>
  <c r="V53" i="1" s="1"/>
  <c r="S53" i="1"/>
  <c r="AB52" i="1" s="1"/>
  <c r="AB55" i="1" s="1"/>
  <c r="R53" i="1"/>
  <c r="AE5" i="2"/>
  <c r="S33" i="2"/>
  <c r="AB33" i="2" s="1"/>
  <c r="S5" i="2"/>
  <c r="AD8" i="2"/>
  <c r="W106" i="2" s="1"/>
  <c r="AC8" i="2"/>
  <c r="AB8" i="2"/>
  <c r="W104" i="2" s="1"/>
  <c r="AE7" i="2"/>
  <c r="AJ6" i="2" s="1"/>
  <c r="AE6" i="2"/>
  <c r="AJ5" i="2" s="1"/>
  <c r="Y19" i="2"/>
  <c r="I26" i="4" l="1"/>
  <c r="W52" i="1"/>
  <c r="W55" i="1" s="1"/>
  <c r="AJ76" i="1"/>
  <c r="AH70" i="1"/>
  <c r="S68" i="1"/>
  <c r="AB70" i="1" s="1"/>
  <c r="I28" i="4"/>
  <c r="N27" i="4" s="1"/>
  <c r="T24" i="4"/>
  <c r="I29" i="4"/>
  <c r="N28" i="4" s="1"/>
  <c r="T25" i="4"/>
  <c r="K28" i="4"/>
  <c r="T29" i="4"/>
  <c r="K30" i="4"/>
  <c r="T31" i="4"/>
  <c r="K29" i="4"/>
  <c r="T30" i="4"/>
  <c r="I30" i="4"/>
  <c r="N26" i="4" s="1"/>
  <c r="T26" i="4"/>
  <c r="S28" i="5"/>
  <c r="X24" i="5"/>
  <c r="U29" i="5"/>
  <c r="X30" i="5"/>
  <c r="S29" i="5"/>
  <c r="X25" i="5"/>
  <c r="U30" i="5"/>
  <c r="X31" i="5"/>
  <c r="S30" i="5"/>
  <c r="X26" i="5"/>
  <c r="W108" i="2"/>
  <c r="AJ4" i="2"/>
  <c r="AC55" i="1"/>
  <c r="R106" i="1"/>
  <c r="J96" i="1" s="1"/>
  <c r="C106" i="1" s="1"/>
  <c r="S117" i="1"/>
  <c r="S113" i="1"/>
  <c r="AJ53" i="1"/>
  <c r="R118" i="1"/>
  <c r="AH4" i="2"/>
  <c r="W109" i="2"/>
  <c r="AH6" i="2"/>
  <c r="W110" i="2"/>
  <c r="AH5" i="2"/>
  <c r="W105" i="2"/>
  <c r="AE53" i="1"/>
  <c r="AD86" i="1"/>
  <c r="AH84" i="1" s="1"/>
  <c r="AE85" i="1"/>
  <c r="Y84" i="1"/>
  <c r="W86" i="1"/>
  <c r="AC86" i="1"/>
  <c r="AE84" i="1"/>
  <c r="AB86" i="1"/>
  <c r="AH82" i="1" s="1"/>
  <c r="I20" i="4"/>
  <c r="L18" i="4"/>
  <c r="AE97" i="1"/>
  <c r="AB100" i="1"/>
  <c r="U112" i="1" s="1"/>
  <c r="Y98" i="1"/>
  <c r="AC100" i="1"/>
  <c r="AD73" i="1"/>
  <c r="AE70" i="1"/>
  <c r="AJ69" i="1" s="1"/>
  <c r="AD100" i="1"/>
  <c r="AE98" i="1"/>
  <c r="AE99" i="1"/>
  <c r="AE52" i="1"/>
  <c r="AJ51" i="1" s="1"/>
  <c r="AE83" i="1"/>
  <c r="X100" i="1"/>
  <c r="V97" i="1"/>
  <c r="V100" i="1" s="1"/>
  <c r="B104" i="1"/>
  <c r="Y54" i="1"/>
  <c r="Y53" i="1"/>
  <c r="R62" i="1"/>
  <c r="J51" i="1" s="1"/>
  <c r="R92" i="1"/>
  <c r="J81" i="1" s="1"/>
  <c r="C91" i="1" s="1"/>
  <c r="V83" i="1"/>
  <c r="X86" i="1"/>
  <c r="V22" i="1"/>
  <c r="W100" i="1"/>
  <c r="Y99" i="1"/>
  <c r="V52" i="1"/>
  <c r="B89" i="1"/>
  <c r="B105" i="1"/>
  <c r="B90" i="1"/>
  <c r="B75" i="1"/>
  <c r="B60" i="1"/>
  <c r="B59" i="1"/>
  <c r="Y97" i="1"/>
  <c r="C103" i="1" s="1"/>
  <c r="D103" i="1" s="1"/>
  <c r="J66" i="1"/>
  <c r="C102" i="1" l="1"/>
  <c r="D102" i="1" s="1"/>
  <c r="C55" i="1"/>
  <c r="C61" i="1"/>
  <c r="C56" i="1"/>
  <c r="AJ75" i="1"/>
  <c r="AH71" i="1"/>
  <c r="C76" i="1"/>
  <c r="C73" i="1"/>
  <c r="C72" i="1"/>
  <c r="C101" i="1"/>
  <c r="C100" i="1"/>
  <c r="AH51" i="1"/>
  <c r="R112" i="1"/>
  <c r="AJ98" i="1"/>
  <c r="U118" i="1"/>
  <c r="AJ97" i="1"/>
  <c r="U117" i="1"/>
  <c r="AH53" i="1"/>
  <c r="R114" i="1"/>
  <c r="S114" i="1"/>
  <c r="AJ96" i="1"/>
  <c r="U116" i="1"/>
  <c r="AJ83" i="1"/>
  <c r="T117" i="1"/>
  <c r="AJ84" i="1"/>
  <c r="T118" i="1"/>
  <c r="AJ82" i="1"/>
  <c r="T116" i="1"/>
  <c r="R116" i="1"/>
  <c r="AH52" i="1"/>
  <c r="R113" i="1"/>
  <c r="AH98" i="1"/>
  <c r="U114" i="1"/>
  <c r="S116" i="1"/>
  <c r="AH97" i="1"/>
  <c r="U113" i="1"/>
  <c r="T112" i="1"/>
  <c r="AH83" i="1"/>
  <c r="T113" i="1"/>
  <c r="T114" i="1"/>
  <c r="AJ52" i="1"/>
  <c r="R117" i="1"/>
  <c r="C85" i="1"/>
  <c r="D85" i="1" s="1"/>
  <c r="D55" i="1"/>
  <c r="C86" i="1"/>
  <c r="D86" i="1" s="1"/>
  <c r="D73" i="1"/>
  <c r="V55" i="1"/>
  <c r="Y52" i="1"/>
  <c r="V86" i="1"/>
  <c r="Y83" i="1"/>
  <c r="C90" i="1"/>
  <c r="C70" i="1"/>
  <c r="C71" i="1"/>
  <c r="D90" i="1" l="1"/>
  <c r="AH88" i="1" s="1"/>
  <c r="AH89" i="1" s="1"/>
  <c r="D100" i="1"/>
  <c r="C105" i="1"/>
  <c r="D105" i="1" s="1"/>
  <c r="E103" i="1" s="1"/>
  <c r="D101" i="1"/>
  <c r="C104" i="1"/>
  <c r="D104" i="1" s="1"/>
  <c r="E104" i="1" s="1"/>
  <c r="E102" i="1"/>
  <c r="C117" i="1" s="1"/>
  <c r="C57" i="1"/>
  <c r="D57" i="1" s="1"/>
  <c r="C58" i="1"/>
  <c r="D58" i="1" s="1"/>
  <c r="C59" i="1"/>
  <c r="C60" i="1"/>
  <c r="D60" i="1" s="1"/>
  <c r="C88" i="1"/>
  <c r="D88" i="1" s="1"/>
  <c r="C87" i="1"/>
  <c r="D87" i="1" s="1"/>
  <c r="D72" i="1"/>
  <c r="S70" i="1"/>
  <c r="AB72" i="1" s="1"/>
  <c r="AK88" i="1"/>
  <c r="E87" i="1"/>
  <c r="C116" i="1" s="1"/>
  <c r="E86" i="1"/>
  <c r="E85" i="1"/>
  <c r="E88" i="1"/>
  <c r="E116" i="1" s="1"/>
  <c r="AK89" i="1"/>
  <c r="G117" i="1"/>
  <c r="D70" i="1"/>
  <c r="C75" i="1"/>
  <c r="D75" i="1" s="1"/>
  <c r="D59" i="1"/>
  <c r="D56" i="1"/>
  <c r="C89" i="1"/>
  <c r="D89" i="1" s="1"/>
  <c r="E89" i="1" s="1"/>
  <c r="G116" i="1" s="1"/>
  <c r="D71" i="1"/>
  <c r="E71" i="1" s="1"/>
  <c r="C74" i="1"/>
  <c r="D74" i="1" s="1"/>
  <c r="AE72" i="1" l="1"/>
  <c r="AB73" i="1"/>
  <c r="E73" i="1"/>
  <c r="E115" i="1" s="1"/>
  <c r="AH75" i="1"/>
  <c r="AH76" i="1" s="1"/>
  <c r="S115" i="1" s="1"/>
  <c r="E100" i="1"/>
  <c r="AK103" i="1"/>
  <c r="AH103" i="1"/>
  <c r="AL92" i="1"/>
  <c r="AL91" i="1"/>
  <c r="AL93" i="1"/>
  <c r="AG92" i="1"/>
  <c r="AG93" i="1"/>
  <c r="AG91" i="1"/>
  <c r="E56" i="1"/>
  <c r="E55" i="1"/>
  <c r="E57" i="1"/>
  <c r="C114" i="1" s="1"/>
  <c r="E72" i="1"/>
  <c r="C115" i="1" s="1"/>
  <c r="E74" i="1"/>
  <c r="G115" i="1" s="1"/>
  <c r="E59" i="1"/>
  <c r="G114" i="1" s="1"/>
  <c r="E70" i="1"/>
  <c r="AK104" i="1"/>
  <c r="AH104" i="1"/>
  <c r="U115" i="1" s="1"/>
  <c r="E117" i="1"/>
  <c r="E101" i="1"/>
  <c r="E58" i="1"/>
  <c r="E114" i="1" s="1"/>
  <c r="O87" i="2"/>
  <c r="O101" i="2"/>
  <c r="P101" i="2"/>
  <c r="Q101" i="2"/>
  <c r="R64" i="2"/>
  <c r="V64" i="2" s="1"/>
  <c r="D54" i="2"/>
  <c r="O28" i="2"/>
  <c r="S19" i="2"/>
  <c r="AB19" i="2" s="1"/>
  <c r="R19" i="2"/>
  <c r="Q28" i="2"/>
  <c r="P28" i="2"/>
  <c r="S27" i="2"/>
  <c r="AD21" i="2" s="1"/>
  <c r="R27" i="2"/>
  <c r="AD20" i="2"/>
  <c r="R26" i="2"/>
  <c r="S25" i="2"/>
  <c r="AD19" i="2" s="1"/>
  <c r="AD22" i="2" s="1"/>
  <c r="R25" i="2"/>
  <c r="S24" i="2"/>
  <c r="AC21" i="2" s="1"/>
  <c r="R24" i="2"/>
  <c r="S23" i="2"/>
  <c r="AC20" i="2" s="1"/>
  <c r="R23" i="2"/>
  <c r="S22" i="2"/>
  <c r="AC19" i="2" s="1"/>
  <c r="AC22" i="2" s="1"/>
  <c r="R22" i="2"/>
  <c r="S21" i="2"/>
  <c r="AB21" i="2" s="1"/>
  <c r="AE21" i="2" s="1"/>
  <c r="AJ20" i="2" s="1"/>
  <c r="R21" i="2"/>
  <c r="S20" i="2"/>
  <c r="AB20" i="2" s="1"/>
  <c r="AE20" i="2" s="1"/>
  <c r="AJ19" i="2" s="1"/>
  <c r="R20" i="2"/>
  <c r="D6" i="2"/>
  <c r="D20" i="2"/>
  <c r="J90" i="2"/>
  <c r="R6" i="2"/>
  <c r="Q14" i="2"/>
  <c r="R5" i="2"/>
  <c r="P14" i="2"/>
  <c r="O14" i="2"/>
  <c r="D12" i="2"/>
  <c r="D9" i="2"/>
  <c r="D8" i="2"/>
  <c r="AJ74" i="1" l="1"/>
  <c r="AH69" i="1"/>
  <c r="S112" i="1"/>
  <c r="AJ71" i="1"/>
  <c r="S118" i="1"/>
  <c r="AL76" i="1"/>
  <c r="AL74" i="1"/>
  <c r="AL75" i="1"/>
  <c r="AL106" i="1"/>
  <c r="AL108" i="1"/>
  <c r="AL107" i="1"/>
  <c r="AG106" i="1"/>
  <c r="AG108" i="1"/>
  <c r="AG107" i="1"/>
  <c r="D95" i="2"/>
  <c r="R28" i="2"/>
  <c r="L16" i="2" s="1"/>
  <c r="E21" i="2" s="1"/>
  <c r="X109" i="2"/>
  <c r="X110" i="2"/>
  <c r="AH19" i="2"/>
  <c r="X105" i="2"/>
  <c r="AH20" i="2"/>
  <c r="X106" i="2"/>
  <c r="AB22" i="2"/>
  <c r="AE19" i="2"/>
  <c r="AJ18" i="2" s="1"/>
  <c r="D98" i="2" l="1"/>
  <c r="D99" i="2"/>
  <c r="AH18" i="2"/>
  <c r="X104" i="2"/>
  <c r="X108" i="2"/>
  <c r="E26" i="2"/>
  <c r="X8" i="2" l="1"/>
  <c r="W8" i="2"/>
  <c r="V8" i="2"/>
  <c r="Y7" i="2"/>
  <c r="Y6" i="2"/>
  <c r="Y5" i="2"/>
  <c r="D23" i="2"/>
  <c r="D22" i="2"/>
  <c r="J16" i="2"/>
  <c r="E20" i="2" s="1"/>
  <c r="F20" i="2" s="1"/>
  <c r="D44" i="2"/>
  <c r="Q13" i="1"/>
  <c r="P13" i="1"/>
  <c r="O13" i="1"/>
  <c r="S12" i="1"/>
  <c r="AD6" i="1" s="1"/>
  <c r="R12" i="1"/>
  <c r="X6" i="1" s="1"/>
  <c r="S11" i="1"/>
  <c r="AD5" i="1" s="1"/>
  <c r="R11" i="1"/>
  <c r="X5" i="1" s="1"/>
  <c r="S10" i="1"/>
  <c r="AD4" i="1" s="1"/>
  <c r="AD7" i="1" s="1"/>
  <c r="R10" i="1"/>
  <c r="X4" i="1" s="1"/>
  <c r="X7" i="1" s="1"/>
  <c r="S9" i="1"/>
  <c r="AC6" i="1" s="1"/>
  <c r="R9" i="1"/>
  <c r="W6" i="1" s="1"/>
  <c r="S8" i="1"/>
  <c r="AC5" i="1" s="1"/>
  <c r="R8" i="1"/>
  <c r="W5" i="1" s="1"/>
  <c r="S7" i="1"/>
  <c r="AC4" i="1" s="1"/>
  <c r="AC7" i="1" s="1"/>
  <c r="R7" i="1"/>
  <c r="W4" i="1" s="1"/>
  <c r="W7" i="1" s="1"/>
  <c r="S6" i="1"/>
  <c r="AB6" i="1" s="1"/>
  <c r="AE6" i="1" s="1"/>
  <c r="R6" i="1"/>
  <c r="V6" i="1" s="1"/>
  <c r="Y6" i="1" s="1"/>
  <c r="S5" i="1"/>
  <c r="AB5" i="1" s="1"/>
  <c r="AE5" i="1" s="1"/>
  <c r="R5" i="1"/>
  <c r="V5" i="1" s="1"/>
  <c r="Y5" i="1" s="1"/>
  <c r="S4" i="1"/>
  <c r="AB4" i="1" s="1"/>
  <c r="R4" i="1"/>
  <c r="S23" i="1"/>
  <c r="AB22" i="1" s="1"/>
  <c r="R24" i="1"/>
  <c r="S24" i="1"/>
  <c r="AB23" i="1" s="1"/>
  <c r="R25" i="1"/>
  <c r="V24" i="1" s="1"/>
  <c r="S25" i="1"/>
  <c r="AB24" i="1" s="1"/>
  <c r="R26" i="1"/>
  <c r="W22" i="1" s="1"/>
  <c r="S26" i="1"/>
  <c r="AC22" i="1" s="1"/>
  <c r="R27" i="1"/>
  <c r="W23" i="1" s="1"/>
  <c r="S27" i="1"/>
  <c r="AC23" i="1" s="1"/>
  <c r="Q32" i="1"/>
  <c r="O32" i="1"/>
  <c r="R28" i="1"/>
  <c r="W24" i="1" s="1"/>
  <c r="S28" i="1"/>
  <c r="AC24" i="1" s="1"/>
  <c r="R29" i="1"/>
  <c r="X22" i="1" s="1"/>
  <c r="S29" i="1"/>
  <c r="AD22" i="1" s="1"/>
  <c r="R30" i="1"/>
  <c r="X23" i="1" s="1"/>
  <c r="S30" i="1"/>
  <c r="AD23" i="1" s="1"/>
  <c r="R31" i="1"/>
  <c r="X24" i="1" s="1"/>
  <c r="S31" i="1"/>
  <c r="AD24" i="1" s="1"/>
  <c r="P32" i="1"/>
  <c r="AJ4" i="1" l="1"/>
  <c r="O117" i="1"/>
  <c r="AJ5" i="1"/>
  <c r="O118" i="1"/>
  <c r="AH4" i="1"/>
  <c r="O113" i="1"/>
  <c r="AH5" i="1"/>
  <c r="O114" i="1"/>
  <c r="E25" i="2"/>
  <c r="AE22" i="1"/>
  <c r="AD25" i="1"/>
  <c r="AC25" i="1"/>
  <c r="AE24" i="1"/>
  <c r="AE23" i="1"/>
  <c r="AB25" i="1"/>
  <c r="AE4" i="1"/>
  <c r="AB7" i="1"/>
  <c r="O112" i="1" s="1"/>
  <c r="X25" i="1"/>
  <c r="Y24" i="1"/>
  <c r="W25" i="1"/>
  <c r="Y22" i="1"/>
  <c r="V23" i="1"/>
  <c r="V25" i="1" s="1"/>
  <c r="V4" i="1"/>
  <c r="D21" i="2"/>
  <c r="R13" i="1"/>
  <c r="J2" i="1" s="1"/>
  <c r="C12" i="1" s="1"/>
  <c r="R32" i="1"/>
  <c r="J21" i="1" s="1"/>
  <c r="C31" i="1" s="1"/>
  <c r="AJ3" i="1" l="1"/>
  <c r="O116" i="1"/>
  <c r="AJ22" i="1"/>
  <c r="P117" i="1"/>
  <c r="AH22" i="1"/>
  <c r="P113" i="1"/>
  <c r="AJ21" i="1"/>
  <c r="P116" i="1"/>
  <c r="AH3" i="1"/>
  <c r="AH21" i="1"/>
  <c r="P112" i="1"/>
  <c r="AJ23" i="1"/>
  <c r="P118" i="1"/>
  <c r="AH23" i="1"/>
  <c r="P114" i="1"/>
  <c r="Y23" i="1"/>
  <c r="C28" i="1" s="1"/>
  <c r="Y4" i="1"/>
  <c r="C9" i="1" s="1"/>
  <c r="V7" i="1"/>
  <c r="C8" i="1" s="1"/>
  <c r="C26" i="1"/>
  <c r="C7" i="1"/>
  <c r="C27" i="1"/>
  <c r="D24" i="2"/>
  <c r="F21" i="2"/>
  <c r="D25" i="2"/>
  <c r="F25" i="2" s="1"/>
  <c r="G20" i="2" s="1"/>
  <c r="S13" i="2"/>
  <c r="R13" i="2"/>
  <c r="S12" i="2"/>
  <c r="R12" i="2"/>
  <c r="S11" i="2"/>
  <c r="R11" i="2"/>
  <c r="S10" i="2"/>
  <c r="R10" i="2"/>
  <c r="S9" i="2"/>
  <c r="R9" i="2"/>
  <c r="S8" i="2"/>
  <c r="R8" i="2"/>
  <c r="S7" i="2"/>
  <c r="R7" i="2"/>
  <c r="S6" i="2"/>
  <c r="G21" i="2" l="1"/>
  <c r="C29" i="1"/>
  <c r="C10" i="1"/>
  <c r="R14" i="2"/>
  <c r="L2" i="2" s="1"/>
  <c r="E8" i="2" s="1"/>
  <c r="D67" i="2"/>
  <c r="D66" i="2"/>
  <c r="D64" i="2"/>
  <c r="J60" i="2"/>
  <c r="D57" i="2"/>
  <c r="R38" i="1"/>
  <c r="R39" i="1"/>
  <c r="V38" i="1" s="1"/>
  <c r="R40" i="1"/>
  <c r="V39" i="1" s="1"/>
  <c r="R41" i="1"/>
  <c r="W37" i="1" s="1"/>
  <c r="R42" i="1"/>
  <c r="W38" i="1" s="1"/>
  <c r="R43" i="1"/>
  <c r="W39" i="1" s="1"/>
  <c r="R44" i="1"/>
  <c r="X37" i="1" s="1"/>
  <c r="R45" i="1"/>
  <c r="X38" i="1" s="1"/>
  <c r="R46" i="1"/>
  <c r="X39" i="1" s="1"/>
  <c r="O47" i="1"/>
  <c r="P47" i="1"/>
  <c r="Q47" i="1"/>
  <c r="B12" i="4"/>
  <c r="B12" i="3"/>
  <c r="F8" i="2" l="1"/>
  <c r="E12" i="2"/>
  <c r="X40" i="1"/>
  <c r="Y39" i="1"/>
  <c r="V37" i="1"/>
  <c r="W40" i="1"/>
  <c r="Y38" i="1"/>
  <c r="E9" i="2"/>
  <c r="E7" i="2"/>
  <c r="D65" i="2"/>
  <c r="D68" i="2" s="1"/>
  <c r="R47" i="1"/>
  <c r="J36" i="1" s="1"/>
  <c r="C46" i="1" s="1"/>
  <c r="B8" i="3"/>
  <c r="B6" i="3"/>
  <c r="C41" i="1" l="1"/>
  <c r="Y37" i="1"/>
  <c r="C43" i="1" s="1"/>
  <c r="V40" i="1"/>
  <c r="C42" i="1" s="1"/>
  <c r="E10" i="2"/>
  <c r="D69" i="2"/>
  <c r="R5" i="3"/>
  <c r="O18" i="3" s="1"/>
  <c r="R6" i="3"/>
  <c r="O19" i="3" s="1"/>
  <c r="R7" i="3"/>
  <c r="P17" i="3" s="1"/>
  <c r="R8" i="3"/>
  <c r="P18" i="3" s="1"/>
  <c r="R9" i="3"/>
  <c r="P19" i="3" s="1"/>
  <c r="R10" i="3"/>
  <c r="Q17" i="3" s="1"/>
  <c r="R11" i="3"/>
  <c r="Q18" i="3" s="1"/>
  <c r="R12" i="3"/>
  <c r="Q19" i="3" s="1"/>
  <c r="Q13" i="3"/>
  <c r="P13" i="3"/>
  <c r="S5" i="3"/>
  <c r="U18" i="3" s="1"/>
  <c r="S6" i="3"/>
  <c r="U19" i="3" s="1"/>
  <c r="S7" i="3"/>
  <c r="V17" i="3" s="1"/>
  <c r="S8" i="3"/>
  <c r="V18" i="3" s="1"/>
  <c r="S9" i="3"/>
  <c r="V19" i="3" s="1"/>
  <c r="S10" i="3"/>
  <c r="W17" i="3" s="1"/>
  <c r="S11" i="3"/>
  <c r="W18" i="3" s="1"/>
  <c r="S12" i="3"/>
  <c r="W19" i="3" s="1"/>
  <c r="S93" i="2"/>
  <c r="AB94" i="2" s="1"/>
  <c r="S94" i="2"/>
  <c r="AB95" i="2" s="1"/>
  <c r="S95" i="2"/>
  <c r="AC93" i="2" s="1"/>
  <c r="S96" i="2"/>
  <c r="AC94" i="2" s="1"/>
  <c r="S97" i="2"/>
  <c r="AC95" i="2" s="1"/>
  <c r="S98" i="2"/>
  <c r="AD93" i="2" s="1"/>
  <c r="S99" i="2"/>
  <c r="AD94" i="2" s="1"/>
  <c r="S100" i="2"/>
  <c r="AD95" i="2" s="1"/>
  <c r="AB93" i="2"/>
  <c r="R93" i="2"/>
  <c r="R94" i="2"/>
  <c r="V95" i="2" s="1"/>
  <c r="R95" i="2"/>
  <c r="W93" i="2" s="1"/>
  <c r="R96" i="2"/>
  <c r="R97" i="2"/>
  <c r="W95" i="2" s="1"/>
  <c r="R98" i="2"/>
  <c r="X93" i="2" s="1"/>
  <c r="R99" i="2"/>
  <c r="X94" i="2" s="1"/>
  <c r="R100" i="2"/>
  <c r="X95" i="2" s="1"/>
  <c r="R92" i="2"/>
  <c r="Q87" i="2"/>
  <c r="P87" i="2"/>
  <c r="S79" i="2"/>
  <c r="AB79" i="2" s="1"/>
  <c r="S80" i="2"/>
  <c r="AB80" i="2" s="1"/>
  <c r="S81" i="2"/>
  <c r="AC78" i="2" s="1"/>
  <c r="S82" i="2"/>
  <c r="AC79" i="2" s="1"/>
  <c r="S83" i="2"/>
  <c r="AC80" i="2" s="1"/>
  <c r="S84" i="2"/>
  <c r="AD78" i="2" s="1"/>
  <c r="S85" i="2"/>
  <c r="AD79" i="2" s="1"/>
  <c r="S86" i="2"/>
  <c r="AD80" i="2" s="1"/>
  <c r="S78" i="2"/>
  <c r="AB78" i="2" s="1"/>
  <c r="R79" i="2"/>
  <c r="V79" i="2" s="1"/>
  <c r="R80" i="2"/>
  <c r="V80" i="2" s="1"/>
  <c r="R81" i="2"/>
  <c r="W78" i="2" s="1"/>
  <c r="R82" i="2"/>
  <c r="W79" i="2" s="1"/>
  <c r="R83" i="2"/>
  <c r="W80" i="2" s="1"/>
  <c r="R84" i="2"/>
  <c r="X78" i="2" s="1"/>
  <c r="R85" i="2"/>
  <c r="X79" i="2" s="1"/>
  <c r="R86" i="2"/>
  <c r="X80" i="2" s="1"/>
  <c r="R78" i="2"/>
  <c r="V78" i="2" s="1"/>
  <c r="S64" i="2"/>
  <c r="AB65" i="2" s="1"/>
  <c r="R65" i="2"/>
  <c r="V65" i="2" s="1"/>
  <c r="S65" i="2"/>
  <c r="AB66" i="2" s="1"/>
  <c r="R66" i="2"/>
  <c r="S66" i="2"/>
  <c r="AB67" i="2" s="1"/>
  <c r="R67" i="2"/>
  <c r="W64" i="2" s="1"/>
  <c r="S67" i="2"/>
  <c r="AC65" i="2" s="1"/>
  <c r="R68" i="2"/>
  <c r="W65" i="2" s="1"/>
  <c r="S68" i="2"/>
  <c r="AC66" i="2" s="1"/>
  <c r="R69" i="2"/>
  <c r="W66" i="2" s="1"/>
  <c r="S69" i="2"/>
  <c r="AC67" i="2" s="1"/>
  <c r="R70" i="2"/>
  <c r="X64" i="2" s="1"/>
  <c r="S70" i="2"/>
  <c r="AD65" i="2" s="1"/>
  <c r="R71" i="2"/>
  <c r="X65" i="2" s="1"/>
  <c r="S71" i="2"/>
  <c r="AD66" i="2" s="1"/>
  <c r="R72" i="2"/>
  <c r="X66" i="2" s="1"/>
  <c r="S72" i="2"/>
  <c r="AD67" i="2" s="1"/>
  <c r="O73" i="2"/>
  <c r="P73" i="2"/>
  <c r="Q73" i="2"/>
  <c r="X36" i="2"/>
  <c r="W36" i="2"/>
  <c r="V36" i="2"/>
  <c r="Y34" i="2"/>
  <c r="Y35" i="2"/>
  <c r="Y33" i="2"/>
  <c r="X22" i="2"/>
  <c r="W22" i="2"/>
  <c r="V22" i="2"/>
  <c r="Y20" i="2"/>
  <c r="Y21" i="2"/>
  <c r="X81" i="2"/>
  <c r="W81" i="2"/>
  <c r="Y80" i="2"/>
  <c r="Y79" i="2"/>
  <c r="Q60" i="2"/>
  <c r="P60" i="2"/>
  <c r="O60" i="2"/>
  <c r="S52" i="2"/>
  <c r="AB52" i="2" s="1"/>
  <c r="S53" i="2"/>
  <c r="AB53" i="2" s="1"/>
  <c r="S54" i="2"/>
  <c r="AC51" i="2" s="1"/>
  <c r="S55" i="2"/>
  <c r="AC52" i="2" s="1"/>
  <c r="S56" i="2"/>
  <c r="AC53" i="2" s="1"/>
  <c r="S57" i="2"/>
  <c r="AD51" i="2" s="1"/>
  <c r="S58" i="2"/>
  <c r="AD52" i="2" s="1"/>
  <c r="S59" i="2"/>
  <c r="AD53" i="2" s="1"/>
  <c r="S51" i="2"/>
  <c r="AB51" i="2" s="1"/>
  <c r="AB54" i="2" s="1"/>
  <c r="AH50" i="2" s="1"/>
  <c r="R52" i="2"/>
  <c r="V52" i="2" s="1"/>
  <c r="R53" i="2"/>
  <c r="V53" i="2" s="1"/>
  <c r="R54" i="2"/>
  <c r="W51" i="2" s="1"/>
  <c r="R55" i="2"/>
  <c r="W52" i="2" s="1"/>
  <c r="R56" i="2"/>
  <c r="W53" i="2" s="1"/>
  <c r="R57" i="2"/>
  <c r="X51" i="2" s="1"/>
  <c r="R58" i="2"/>
  <c r="X52" i="2" s="1"/>
  <c r="R59" i="2"/>
  <c r="X53" i="2" s="1"/>
  <c r="R51" i="2"/>
  <c r="V51" i="2" s="1"/>
  <c r="Q42" i="2"/>
  <c r="P42" i="2"/>
  <c r="O42" i="2"/>
  <c r="S34" i="2"/>
  <c r="AB34" i="2" s="1"/>
  <c r="S35" i="2"/>
  <c r="AB35" i="2" s="1"/>
  <c r="S36" i="2"/>
  <c r="AC33" i="2" s="1"/>
  <c r="S37" i="2"/>
  <c r="AC34" i="2" s="1"/>
  <c r="S38" i="2"/>
  <c r="AC35" i="2" s="1"/>
  <c r="S39" i="2"/>
  <c r="AD33" i="2" s="1"/>
  <c r="S40" i="2"/>
  <c r="AD34" i="2" s="1"/>
  <c r="S41" i="2"/>
  <c r="AD35" i="2" s="1"/>
  <c r="R34" i="2"/>
  <c r="R35" i="2"/>
  <c r="R36" i="2"/>
  <c r="R37" i="2"/>
  <c r="R38" i="2"/>
  <c r="R39" i="2"/>
  <c r="R40" i="2"/>
  <c r="R41" i="2"/>
  <c r="R33" i="2"/>
  <c r="S39" i="1"/>
  <c r="AB39" i="1" s="1"/>
  <c r="S40" i="1"/>
  <c r="AB40" i="1" s="1"/>
  <c r="S41" i="1"/>
  <c r="AC38" i="1" s="1"/>
  <c r="S42" i="1"/>
  <c r="AC39" i="1" s="1"/>
  <c r="S43" i="1"/>
  <c r="AC40" i="1" s="1"/>
  <c r="S44" i="1"/>
  <c r="AD38" i="1" s="1"/>
  <c r="S45" i="1"/>
  <c r="AD39" i="1" s="1"/>
  <c r="S46" i="1"/>
  <c r="AD40" i="1" s="1"/>
  <c r="S38" i="1"/>
  <c r="AB38" i="1" s="1"/>
  <c r="B9" i="4"/>
  <c r="B8" i="4"/>
  <c r="B6" i="4"/>
  <c r="H2" i="4"/>
  <c r="B9" i="3"/>
  <c r="H2" i="3"/>
  <c r="B7" i="3" s="1"/>
  <c r="D53" i="2"/>
  <c r="D51" i="2"/>
  <c r="J47" i="2"/>
  <c r="D41" i="2"/>
  <c r="D40" i="2"/>
  <c r="D38" i="2"/>
  <c r="J34" i="2"/>
  <c r="J2" i="2"/>
  <c r="B46" i="1"/>
  <c r="B43" i="1"/>
  <c r="B42" i="1"/>
  <c r="B40" i="1"/>
  <c r="H36" i="1"/>
  <c r="B31" i="1"/>
  <c r="B28" i="1"/>
  <c r="D28" i="1" s="1"/>
  <c r="B27" i="1"/>
  <c r="D27" i="1" s="1"/>
  <c r="B25" i="1"/>
  <c r="H21" i="1"/>
  <c r="C25" i="1" s="1"/>
  <c r="B12" i="1"/>
  <c r="B9" i="1"/>
  <c r="D9" i="1" s="1"/>
  <c r="B8" i="1"/>
  <c r="D8" i="1" s="1"/>
  <c r="B6" i="1"/>
  <c r="H2" i="1"/>
  <c r="C6" i="1" s="1"/>
  <c r="D43" i="1" l="1"/>
  <c r="V81" i="2"/>
  <c r="Y78" i="2"/>
  <c r="V66" i="2"/>
  <c r="V67" i="2" s="1"/>
  <c r="AB96" i="2"/>
  <c r="AH92" i="2" s="1"/>
  <c r="AE93" i="2"/>
  <c r="AE95" i="2"/>
  <c r="AE94" i="2"/>
  <c r="W20" i="3"/>
  <c r="O28" i="3" s="1"/>
  <c r="V20" i="3"/>
  <c r="O27" i="3" s="1"/>
  <c r="U20" i="3"/>
  <c r="O26" i="3" s="1"/>
  <c r="AC96" i="2"/>
  <c r="AH93" i="2" s="1"/>
  <c r="AD96" i="2"/>
  <c r="AH94" i="2" s="1"/>
  <c r="AK92" i="2"/>
  <c r="B11" i="3"/>
  <c r="B10" i="3"/>
  <c r="E22" i="2"/>
  <c r="F22" i="2" s="1"/>
  <c r="G22" i="2" s="1"/>
  <c r="E106" i="2" s="1"/>
  <c r="E23" i="2"/>
  <c r="Y64" i="2"/>
  <c r="AK94" i="2"/>
  <c r="O20" i="3"/>
  <c r="R17" i="3"/>
  <c r="AB19" i="3"/>
  <c r="P20" i="3"/>
  <c r="X19" i="3"/>
  <c r="R19" i="3"/>
  <c r="AB20" i="3"/>
  <c r="X17" i="3"/>
  <c r="Q20" i="3"/>
  <c r="X18" i="3"/>
  <c r="AB18" i="3"/>
  <c r="R18" i="3"/>
  <c r="S20" i="5"/>
  <c r="K3" i="5" s="1"/>
  <c r="D7" i="5" s="1"/>
  <c r="D25" i="1"/>
  <c r="C30" i="1"/>
  <c r="AD41" i="1"/>
  <c r="AE40" i="1"/>
  <c r="C44" i="1"/>
  <c r="D6" i="1"/>
  <c r="C11" i="1"/>
  <c r="B41" i="1"/>
  <c r="D41" i="1" s="1"/>
  <c r="C40" i="1"/>
  <c r="AB41" i="1"/>
  <c r="AE38" i="1"/>
  <c r="AC41" i="1"/>
  <c r="AE39" i="1"/>
  <c r="D42" i="1"/>
  <c r="AC36" i="2"/>
  <c r="AE33" i="2"/>
  <c r="AJ32" i="2" s="1"/>
  <c r="AE34" i="2"/>
  <c r="AJ33" i="2" s="1"/>
  <c r="AB36" i="2"/>
  <c r="W67" i="2"/>
  <c r="AE80" i="2"/>
  <c r="AJ84" i="2" s="1"/>
  <c r="AD36" i="2"/>
  <c r="AE35" i="2"/>
  <c r="AJ34" i="2" s="1"/>
  <c r="AC81" i="2"/>
  <c r="AJ82" i="2" s="1"/>
  <c r="AD81" i="2"/>
  <c r="AJ80" i="2" s="1"/>
  <c r="Y65" i="2"/>
  <c r="AC68" i="2"/>
  <c r="AJ69" i="2" s="1"/>
  <c r="AE78" i="2"/>
  <c r="AJ85" i="2" s="1"/>
  <c r="AB81" i="2"/>
  <c r="AE79" i="2"/>
  <c r="AJ86" i="2" s="1"/>
  <c r="AC108" i="2"/>
  <c r="X67" i="2"/>
  <c r="AD68" i="2"/>
  <c r="AJ68" i="2" s="1"/>
  <c r="AE67" i="2"/>
  <c r="AE65" i="2"/>
  <c r="AA108" i="2" s="1"/>
  <c r="AB68" i="2"/>
  <c r="AJ67" i="2" s="1"/>
  <c r="R87" i="2"/>
  <c r="L75" i="2" s="1"/>
  <c r="AE66" i="2"/>
  <c r="D7" i="2"/>
  <c r="E6" i="2"/>
  <c r="E11" i="2" s="1"/>
  <c r="AE52" i="2"/>
  <c r="AK51" i="2" s="1"/>
  <c r="X54" i="2"/>
  <c r="AD54" i="2"/>
  <c r="AH52" i="2" s="1"/>
  <c r="AE53" i="2"/>
  <c r="AK52" i="2" s="1"/>
  <c r="Y52" i="2"/>
  <c r="V54" i="2"/>
  <c r="Y53" i="2"/>
  <c r="Y51" i="2"/>
  <c r="AC54" i="2"/>
  <c r="AH51" i="2" s="1"/>
  <c r="AE51" i="2"/>
  <c r="Y66" i="2"/>
  <c r="W54" i="2"/>
  <c r="V93" i="2"/>
  <c r="Y93" i="2" s="1"/>
  <c r="X96" i="2"/>
  <c r="Y95" i="2"/>
  <c r="V94" i="2"/>
  <c r="W94" i="2"/>
  <c r="R101" i="2"/>
  <c r="L90" i="2" s="1"/>
  <c r="R73" i="2"/>
  <c r="L60" i="2" s="1"/>
  <c r="R42" i="2"/>
  <c r="L34" i="2" s="1"/>
  <c r="E38" i="2" s="1"/>
  <c r="D52" i="2"/>
  <c r="D55" i="2" s="1"/>
  <c r="B7" i="1"/>
  <c r="D7" i="1" s="1"/>
  <c r="B26" i="1"/>
  <c r="D26" i="1" s="1"/>
  <c r="R60" i="2"/>
  <c r="D39" i="2"/>
  <c r="D42" i="2" s="1"/>
  <c r="R13" i="3"/>
  <c r="J2" i="3" s="1"/>
  <c r="C12" i="3" s="1"/>
  <c r="B7" i="4"/>
  <c r="AK50" i="2" l="1"/>
  <c r="Z108" i="2"/>
  <c r="AB104" i="2"/>
  <c r="AJ81" i="2"/>
  <c r="C8" i="3"/>
  <c r="E81" i="2"/>
  <c r="E70" i="2"/>
  <c r="E64" i="2"/>
  <c r="E65" i="2"/>
  <c r="E66" i="2"/>
  <c r="L47" i="2"/>
  <c r="E51" i="2" s="1"/>
  <c r="E82" i="2"/>
  <c r="B10" i="4"/>
  <c r="B11" i="4"/>
  <c r="AB24" i="3"/>
  <c r="Q27" i="3"/>
  <c r="AB23" i="3"/>
  <c r="Q26" i="3"/>
  <c r="AB25" i="3"/>
  <c r="Q28" i="3"/>
  <c r="AK93" i="2"/>
  <c r="E24" i="2"/>
  <c r="E95" i="2"/>
  <c r="E100" i="2"/>
  <c r="E94" i="2"/>
  <c r="F94" i="2" s="1"/>
  <c r="B44" i="1"/>
  <c r="E85" i="2"/>
  <c r="F81" i="2"/>
  <c r="F82" i="2"/>
  <c r="E79" i="2"/>
  <c r="F79" i="2" s="1"/>
  <c r="E80" i="2"/>
  <c r="E83" i="2" s="1"/>
  <c r="F23" i="2"/>
  <c r="G23" i="2" s="1"/>
  <c r="G106" i="2" s="1"/>
  <c r="AH38" i="1"/>
  <c r="Q113" i="1"/>
  <c r="AH37" i="1"/>
  <c r="Q112" i="1"/>
  <c r="AH39" i="1"/>
  <c r="Q114" i="1"/>
  <c r="AJ38" i="1"/>
  <c r="Q117" i="1"/>
  <c r="AJ37" i="1"/>
  <c r="Q116" i="1"/>
  <c r="AJ39" i="1"/>
  <c r="Q118" i="1"/>
  <c r="AC110" i="2"/>
  <c r="AC106" i="2"/>
  <c r="V96" i="2"/>
  <c r="AC105" i="2"/>
  <c r="AC109" i="2"/>
  <c r="Z105" i="2"/>
  <c r="Z104" i="2"/>
  <c r="Z110" i="2"/>
  <c r="AK64" i="2"/>
  <c r="AA109" i="2"/>
  <c r="AK63" i="2"/>
  <c r="AH65" i="2"/>
  <c r="AA106" i="2"/>
  <c r="AC104" i="2"/>
  <c r="AH76" i="2"/>
  <c r="AH64" i="2"/>
  <c r="AA105" i="2"/>
  <c r="AH78" i="2"/>
  <c r="AB106" i="2"/>
  <c r="AH77" i="2"/>
  <c r="AB105" i="2"/>
  <c r="AH34" i="2"/>
  <c r="Y106" i="2"/>
  <c r="Y109" i="2"/>
  <c r="AH33" i="2"/>
  <c r="Y105" i="2"/>
  <c r="Z106" i="2"/>
  <c r="Z109" i="2"/>
  <c r="AH63" i="2"/>
  <c r="AA104" i="2"/>
  <c r="AK65" i="2"/>
  <c r="AA110" i="2"/>
  <c r="AK77" i="2"/>
  <c r="AB109" i="2"/>
  <c r="AK76" i="2"/>
  <c r="AB108" i="2"/>
  <c r="Y110" i="2"/>
  <c r="AK78" i="2"/>
  <c r="AB110" i="2"/>
  <c r="AH32" i="2"/>
  <c r="Y104" i="2"/>
  <c r="Y108" i="2"/>
  <c r="D13" i="5"/>
  <c r="D10" i="5"/>
  <c r="E10" i="5" s="1"/>
  <c r="D8" i="5"/>
  <c r="D9" i="5"/>
  <c r="E9" i="5" s="1"/>
  <c r="E7" i="5"/>
  <c r="C9" i="3"/>
  <c r="D9" i="3" s="1"/>
  <c r="C7" i="3"/>
  <c r="D8" i="3"/>
  <c r="C6" i="3"/>
  <c r="D6" i="3" s="1"/>
  <c r="B45" i="1"/>
  <c r="D44" i="1"/>
  <c r="D40" i="1"/>
  <c r="C45" i="1"/>
  <c r="D45" i="1" s="1"/>
  <c r="D10" i="2"/>
  <c r="F10" i="2" s="1"/>
  <c r="D11" i="2"/>
  <c r="F24" i="2"/>
  <c r="G24" i="2" s="1"/>
  <c r="I106" i="2" s="1"/>
  <c r="F6" i="2"/>
  <c r="F65" i="2"/>
  <c r="Y94" i="2"/>
  <c r="W96" i="2"/>
  <c r="E53" i="2"/>
  <c r="F53" i="2" s="1"/>
  <c r="E54" i="2"/>
  <c r="F54" i="2" s="1"/>
  <c r="E57" i="2"/>
  <c r="E52" i="2"/>
  <c r="F51" i="2"/>
  <c r="E40" i="2"/>
  <c r="F40" i="2" s="1"/>
  <c r="E44" i="2"/>
  <c r="E41" i="2"/>
  <c r="F41" i="2" s="1"/>
  <c r="F38" i="2"/>
  <c r="E39" i="2"/>
  <c r="C8" i="4"/>
  <c r="C6" i="4"/>
  <c r="D6" i="4" s="1"/>
  <c r="C9" i="4"/>
  <c r="D9" i="4" s="1"/>
  <c r="C7" i="4"/>
  <c r="D56" i="2"/>
  <c r="D43" i="2"/>
  <c r="F7" i="2"/>
  <c r="C12" i="4"/>
  <c r="F9" i="2"/>
  <c r="B30" i="1"/>
  <c r="D30" i="1" s="1"/>
  <c r="B29" i="1"/>
  <c r="D29" i="1" s="1"/>
  <c r="B11" i="1"/>
  <c r="D11" i="1" s="1"/>
  <c r="B10" i="1"/>
  <c r="D10" i="1" s="1"/>
  <c r="E8" i="1" l="1"/>
  <c r="E9" i="1"/>
  <c r="E97" i="2"/>
  <c r="F97" i="2" s="1"/>
  <c r="E96" i="2"/>
  <c r="F96" i="2"/>
  <c r="E99" i="2"/>
  <c r="E98" i="2"/>
  <c r="F95" i="2"/>
  <c r="C111" i="1"/>
  <c r="E111" i="1"/>
  <c r="E28" i="1"/>
  <c r="E112" i="1" s="1"/>
  <c r="E27" i="1"/>
  <c r="C112" i="1" s="1"/>
  <c r="E25" i="1"/>
  <c r="E6" i="1"/>
  <c r="E7" i="1"/>
  <c r="E10" i="1"/>
  <c r="G111" i="1" s="1"/>
  <c r="E29" i="1"/>
  <c r="G112" i="1" s="1"/>
  <c r="E26" i="1"/>
  <c r="F80" i="2"/>
  <c r="F83" i="2"/>
  <c r="E84" i="2"/>
  <c r="F84" i="2" s="1"/>
  <c r="F98" i="2"/>
  <c r="E8" i="5"/>
  <c r="D11" i="5"/>
  <c r="E11" i="5" s="1"/>
  <c r="D12" i="5"/>
  <c r="E12" i="5" s="1"/>
  <c r="C11" i="3"/>
  <c r="D11" i="3" s="1"/>
  <c r="U24" i="3" s="1"/>
  <c r="U25" i="3" s="1"/>
  <c r="AB21" i="3" s="1"/>
  <c r="D7" i="3"/>
  <c r="E7" i="3" s="1"/>
  <c r="C10" i="3"/>
  <c r="D10" i="3" s="1"/>
  <c r="E10" i="3" s="1"/>
  <c r="G18" i="3" s="1"/>
  <c r="F11" i="2"/>
  <c r="G8" i="2" s="1"/>
  <c r="E105" i="2" s="1"/>
  <c r="F64" i="2"/>
  <c r="F66" i="2"/>
  <c r="E67" i="2"/>
  <c r="F67" i="2" s="1"/>
  <c r="E56" i="2"/>
  <c r="F56" i="2" s="1"/>
  <c r="F52" i="2"/>
  <c r="G52" i="2" s="1"/>
  <c r="E55" i="2"/>
  <c r="F55" i="2" s="1"/>
  <c r="G55" i="2" s="1"/>
  <c r="I108" i="2" s="1"/>
  <c r="E43" i="2"/>
  <c r="F43" i="2" s="1"/>
  <c r="G40" i="2" s="1"/>
  <c r="E107" i="2" s="1"/>
  <c r="F39" i="2"/>
  <c r="E42" i="2"/>
  <c r="F42" i="2" s="1"/>
  <c r="G42" i="2" s="1"/>
  <c r="I107" i="2" s="1"/>
  <c r="D7" i="4"/>
  <c r="C10" i="4"/>
  <c r="D10" i="4" s="1"/>
  <c r="D8" i="4"/>
  <c r="C11" i="4"/>
  <c r="D11" i="4" s="1"/>
  <c r="AH81" i="2" l="1"/>
  <c r="AH82" i="2" s="1"/>
  <c r="AL80" i="2" s="1"/>
  <c r="AH85" i="2"/>
  <c r="AH86" i="2" s="1"/>
  <c r="E9" i="4"/>
  <c r="P23" i="4"/>
  <c r="P24" i="4" s="1"/>
  <c r="E19" i="3"/>
  <c r="E6" i="4"/>
  <c r="E8" i="4"/>
  <c r="C19" i="3" s="1"/>
  <c r="E10" i="4"/>
  <c r="G19" i="3" s="1"/>
  <c r="E7" i="4"/>
  <c r="E6" i="3"/>
  <c r="E8" i="3"/>
  <c r="C18" i="3" s="1"/>
  <c r="E9" i="3"/>
  <c r="E18" i="3" s="1"/>
  <c r="X12" i="5"/>
  <c r="X13" i="5" s="1"/>
  <c r="X27" i="5" s="1"/>
  <c r="F7" i="5"/>
  <c r="F9" i="5"/>
  <c r="C17" i="3" s="1"/>
  <c r="F10" i="5"/>
  <c r="E17" i="3" s="1"/>
  <c r="F11" i="5"/>
  <c r="G17" i="3" s="1"/>
  <c r="F8" i="5"/>
  <c r="G83" i="2"/>
  <c r="I110" i="2" s="1"/>
  <c r="G39" i="2"/>
  <c r="G82" i="2"/>
  <c r="G110" i="2" s="1"/>
  <c r="G53" i="2"/>
  <c r="E108" i="2" s="1"/>
  <c r="G38" i="2"/>
  <c r="G81" i="2"/>
  <c r="E110" i="2" s="1"/>
  <c r="G10" i="2"/>
  <c r="I105" i="2" s="1"/>
  <c r="G54" i="2"/>
  <c r="G108" i="2" s="1"/>
  <c r="G41" i="2"/>
  <c r="G107" i="2" s="1"/>
  <c r="G80" i="2"/>
  <c r="G6" i="2"/>
  <c r="G51" i="2"/>
  <c r="G7" i="2"/>
  <c r="G79" i="2"/>
  <c r="G9" i="2"/>
  <c r="G105" i="2" s="1"/>
  <c r="E41" i="1"/>
  <c r="E43" i="1"/>
  <c r="E113" i="1" s="1"/>
  <c r="E42" i="1"/>
  <c r="C113" i="1" s="1"/>
  <c r="E44" i="1"/>
  <c r="G113" i="1" s="1"/>
  <c r="E40" i="1"/>
  <c r="E69" i="2"/>
  <c r="F69" i="2" s="1"/>
  <c r="AH68" i="2" s="1"/>
  <c r="AH69" i="2" s="1"/>
  <c r="E68" i="2"/>
  <c r="F68" i="2" s="1"/>
  <c r="F99" i="2"/>
  <c r="T27" i="4" l="1"/>
  <c r="P26" i="4"/>
  <c r="AL86" i="2"/>
  <c r="AL85" i="2"/>
  <c r="AL84" i="2"/>
  <c r="AL67" i="2"/>
  <c r="AL68" i="2"/>
  <c r="AL69" i="2"/>
  <c r="G95" i="2"/>
  <c r="AH102" i="2"/>
  <c r="AH103" i="2" s="1"/>
  <c r="AH98" i="2"/>
  <c r="AH99" i="2" s="1"/>
  <c r="AL97" i="2" s="1"/>
  <c r="V27" i="3"/>
  <c r="V29" i="3"/>
  <c r="V28" i="3"/>
  <c r="P28" i="4"/>
  <c r="P27" i="4"/>
  <c r="Y16" i="5"/>
  <c r="Y17" i="5"/>
  <c r="Y15" i="5"/>
  <c r="G65" i="2"/>
  <c r="AL81" i="2"/>
  <c r="AL82" i="2"/>
  <c r="G64" i="2"/>
  <c r="G96" i="2"/>
  <c r="E111" i="2" s="1"/>
  <c r="G94" i="2"/>
  <c r="G97" i="2"/>
  <c r="G111" i="2" s="1"/>
  <c r="G68" i="2"/>
  <c r="I109" i="2" s="1"/>
  <c r="G66" i="2"/>
  <c r="E109" i="2" s="1"/>
  <c r="G98" i="2"/>
  <c r="I111" i="2" s="1"/>
  <c r="G67" i="2"/>
  <c r="G109" i="2" s="1"/>
  <c r="AL103" i="2" l="1"/>
  <c r="AL101" i="2"/>
  <c r="AL102" i="2"/>
  <c r="AL98" i="2"/>
  <c r="AL99" i="2"/>
</calcChain>
</file>

<file path=xl/sharedStrings.xml><?xml version="1.0" encoding="utf-8"?>
<sst xmlns="http://schemas.openxmlformats.org/spreadsheetml/2006/main" count="1528" uniqueCount="158">
  <si>
    <t>7 hst</t>
  </si>
  <si>
    <t>21 hst</t>
  </si>
  <si>
    <t>R</t>
  </si>
  <si>
    <t>A*B</t>
  </si>
  <si>
    <t>FK</t>
  </si>
  <si>
    <t>PERLAKUAN</t>
  </si>
  <si>
    <t>ULANGAN</t>
  </si>
  <si>
    <t xml:space="preserve">JUMLAH </t>
  </si>
  <si>
    <t>RATA-RATA</t>
  </si>
  <si>
    <t>RK</t>
  </si>
  <si>
    <t>DB</t>
  </si>
  <si>
    <t>JK</t>
  </si>
  <si>
    <t>KT</t>
  </si>
  <si>
    <t>FH</t>
  </si>
  <si>
    <t>F5%</t>
  </si>
  <si>
    <t>F1%</t>
  </si>
  <si>
    <t>Kelompok</t>
  </si>
  <si>
    <t>tn</t>
  </si>
  <si>
    <t xml:space="preserve">3,63 </t>
  </si>
  <si>
    <t>6,23</t>
  </si>
  <si>
    <t xml:space="preserve">Perlakuan </t>
  </si>
  <si>
    <t>2,59</t>
  </si>
  <si>
    <t>3,89</t>
  </si>
  <si>
    <t>3,01</t>
  </si>
  <si>
    <t>4,77</t>
  </si>
  <si>
    <t>Gallat</t>
  </si>
  <si>
    <t>Total</t>
  </si>
  <si>
    <t>TOTAL</t>
  </si>
  <si>
    <t>14 hst</t>
  </si>
  <si>
    <t>JUMLAH</t>
  </si>
  <si>
    <t>*</t>
  </si>
  <si>
    <t>P1S1</t>
  </si>
  <si>
    <t>P1S2</t>
  </si>
  <si>
    <t>P1S3</t>
  </si>
  <si>
    <t>P2S1</t>
  </si>
  <si>
    <t>P2S2</t>
  </si>
  <si>
    <t>P2S3</t>
  </si>
  <si>
    <t>P3S1</t>
  </si>
  <si>
    <t>P3S2</t>
  </si>
  <si>
    <t>P3S3</t>
  </si>
  <si>
    <t>14 HST</t>
  </si>
  <si>
    <t>21 HST</t>
  </si>
  <si>
    <t>27 HST</t>
  </si>
  <si>
    <t>34 HST</t>
  </si>
  <si>
    <t>41 HST</t>
  </si>
  <si>
    <t>48 HST</t>
  </si>
  <si>
    <t>P1</t>
  </si>
  <si>
    <t>P2</t>
  </si>
  <si>
    <t>P3</t>
  </si>
  <si>
    <t>S1</t>
  </si>
  <si>
    <t>S2</t>
  </si>
  <si>
    <t>S3</t>
  </si>
  <si>
    <t>48 hst</t>
  </si>
  <si>
    <t>P*S</t>
  </si>
  <si>
    <t>P</t>
  </si>
  <si>
    <t>S</t>
  </si>
  <si>
    <t>F1 (Konsentrasi POC bonggol pisang)</t>
  </si>
  <si>
    <t>F2 (dosis pupuk kandang sapi)</t>
  </si>
  <si>
    <t>F1 ( Konsentrasi POC Bonggol Pisang)</t>
  </si>
  <si>
    <t>F1 (Konsentrasi POC Bonggol pisang)</t>
  </si>
  <si>
    <t>F1 (KONSENTRASI POC BONGGOL PISANG)</t>
  </si>
  <si>
    <t>F2 (Dosis pupuk kandang sapi)</t>
  </si>
  <si>
    <t>p*s</t>
  </si>
  <si>
    <t>27 hst</t>
  </si>
  <si>
    <t>F2 (DOSIS PUPUK KANDANG SAPI)</t>
  </si>
  <si>
    <t>F1 (Konsentrasi POC BONGGOL Pisang)</t>
  </si>
  <si>
    <t>F2 (Dosis Pupuk Kandang Sapi)</t>
  </si>
  <si>
    <t>7 HST</t>
  </si>
  <si>
    <t>RATA -RATA</t>
  </si>
  <si>
    <t>akar ktg</t>
  </si>
  <si>
    <t>BNJ tabel</t>
  </si>
  <si>
    <t>a</t>
  </si>
  <si>
    <t>b</t>
  </si>
  <si>
    <t>ab</t>
  </si>
  <si>
    <t>p1</t>
  </si>
  <si>
    <t>p2</t>
  </si>
  <si>
    <t>p3</t>
  </si>
  <si>
    <t>s1</t>
  </si>
  <si>
    <t>s2</t>
  </si>
  <si>
    <t>s3</t>
  </si>
  <si>
    <t>34 hst</t>
  </si>
  <si>
    <t>41 hst</t>
  </si>
  <si>
    <t xml:space="preserve">bnj tabel </t>
  </si>
  <si>
    <t xml:space="preserve">akar ktg </t>
  </si>
  <si>
    <t>Perlakuan</t>
  </si>
  <si>
    <t>Umur</t>
  </si>
  <si>
    <t>BNJ</t>
  </si>
  <si>
    <t xml:space="preserve">P </t>
  </si>
  <si>
    <t>bnj tabel</t>
  </si>
  <si>
    <t xml:space="preserve">    7 HST</t>
  </si>
  <si>
    <t xml:space="preserve">   14 HST</t>
  </si>
  <si>
    <t xml:space="preserve">   34 HST</t>
  </si>
  <si>
    <t xml:space="preserve">   41 HST</t>
  </si>
  <si>
    <t xml:space="preserve">  21 HST</t>
  </si>
  <si>
    <t xml:space="preserve">   27 HST</t>
  </si>
  <si>
    <t xml:space="preserve">      Rata-rata berat basah</t>
  </si>
  <si>
    <t>75   ml/L (P1)</t>
  </si>
  <si>
    <t>100 ml/L (P2)</t>
  </si>
  <si>
    <t>125 ml/L (P3)</t>
  </si>
  <si>
    <t>12,5 ton/ha ( S1)</t>
  </si>
  <si>
    <t>15,0 ton/ha ( S2 )</t>
  </si>
  <si>
    <t>17,5 ton/ha ( S3 )</t>
  </si>
  <si>
    <t xml:space="preserve">indeks </t>
  </si>
  <si>
    <t>berat ekonomis x 100 %</t>
  </si>
  <si>
    <t>keseluruhan</t>
  </si>
  <si>
    <t>P*K</t>
  </si>
  <si>
    <t>F2 (pupuk kandang sapi)</t>
  </si>
  <si>
    <t>F1 (poc bonggol pisag)</t>
  </si>
  <si>
    <t>**</t>
  </si>
  <si>
    <t>NO</t>
  </si>
  <si>
    <t>Variabel Tinggi Tanaman</t>
  </si>
  <si>
    <t>Umur 7 HST</t>
  </si>
  <si>
    <t>Umur 14 HST</t>
  </si>
  <si>
    <t>Umur 21 HST</t>
  </si>
  <si>
    <t>Fhitung</t>
  </si>
  <si>
    <t>Konsentrasi POC</t>
  </si>
  <si>
    <t>Interaksi</t>
  </si>
  <si>
    <t>pupuk kandang sapi</t>
  </si>
  <si>
    <t>Umur 27 HST</t>
  </si>
  <si>
    <t>Umur 34 HST</t>
  </si>
  <si>
    <t>Umur 41 HST</t>
  </si>
  <si>
    <t>Umur 45 HST</t>
  </si>
  <si>
    <t>NO.</t>
  </si>
  <si>
    <t>VARIABEL GENERATIF</t>
  </si>
  <si>
    <t>konsentrasi POC</t>
  </si>
  <si>
    <t>interaksi</t>
  </si>
  <si>
    <t>Volume akar</t>
  </si>
  <si>
    <t>Berat basah</t>
  </si>
  <si>
    <t>Berat kering</t>
  </si>
  <si>
    <t>BNJ 5 %</t>
  </si>
  <si>
    <t>bnj 5 %</t>
  </si>
  <si>
    <t>bnj 5%</t>
  </si>
  <si>
    <t xml:space="preserve">bnj 5 % </t>
  </si>
  <si>
    <t>bnj 1 %</t>
  </si>
  <si>
    <t xml:space="preserve">ab </t>
  </si>
  <si>
    <t>125 ml/L  (P3)</t>
  </si>
  <si>
    <t>bnj  tabel</t>
  </si>
  <si>
    <t>bnj tabel p</t>
  </si>
  <si>
    <t>bnj tabel s</t>
  </si>
  <si>
    <t>bnj tabel P</t>
  </si>
  <si>
    <t>bnj tabel S</t>
  </si>
  <si>
    <t xml:space="preserve">      Rata-rata berat kering</t>
  </si>
  <si>
    <t>Rata-rata voume akar</t>
  </si>
  <si>
    <t>POC Bonggol Pisang75   ml/l</t>
  </si>
  <si>
    <t>POC Bonggol Pisang100 ml/l</t>
  </si>
  <si>
    <t>POC Bonggol Pisang125 ml/l</t>
  </si>
  <si>
    <t>Pupuk Kandang Sapi12,5 ton/ha</t>
  </si>
  <si>
    <t>Pupuk Kandang Sapi15,0 ton/ha</t>
  </si>
  <si>
    <t>Pupuk Kandang Sapi17,5 ton/ha</t>
  </si>
  <si>
    <t>POC Bonggol Pisang 100 ml/l</t>
  </si>
  <si>
    <t>POC Bonggol Pisang 75   ml/l</t>
  </si>
  <si>
    <t>POC Bonggol Pisang 125 ml/l</t>
  </si>
  <si>
    <t>Pupuk Kandang Sapi 12,5 ton/ha</t>
  </si>
  <si>
    <t>Pupuk Kandang Sapi 15,0 ton/ha</t>
  </si>
  <si>
    <t>Pupuk Kandang Sapi 17,5 ton/ha</t>
  </si>
  <si>
    <t>Rata-rata indeks panen</t>
  </si>
  <si>
    <t xml:space="preserve">Variabel jumblah daun </t>
  </si>
  <si>
    <t>indes panen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</si>
</sst>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"/>
    <numFmt numFmtId="166" formatCode="0.0000000"/>
  </numFmts>
  <fonts count="8">
    <font>
      <sz val="11"/>
      <name val="Calibri"/>
    </font>
    <font>
      <sz val="11"/>
      <color rgb="FF000000"/>
      <name val="Calibri"/>
      <charset val="134"/>
    </font>
    <font>
      <sz val="8"/>
      <name val="Calibri"/>
    </font>
    <font>
      <sz val="11"/>
      <color rgb="FF000000"/>
      <name val="Calibri"/>
      <family val="2"/>
    </font>
    <font>
      <sz val="8"/>
      <name val="Calibri"/>
      <family val="2"/>
    </font>
    <font>
      <sz val="11"/>
      <name val="Calibri"/>
      <family val="2"/>
    </font>
    <font>
      <sz val="12"/>
      <color theme="1"/>
      <name val="Times New Roman"/>
      <family val="1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B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8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1" fontId="1" fillId="3" borderId="0" xfId="0" applyNumberFormat="1" applyFont="1" applyFill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2" fontId="1" fillId="0" borderId="1" xfId="0" applyNumberFormat="1" applyFont="1" applyBorder="1" applyAlignment="1"/>
    <xf numFmtId="1" fontId="1" fillId="0" borderId="1" xfId="0" applyNumberFormat="1" applyFont="1" applyBorder="1" applyAlignment="1"/>
    <xf numFmtId="0" fontId="1" fillId="2" borderId="0" xfId="0" applyFont="1" applyFill="1">
      <alignment vertical="center"/>
    </xf>
    <xf numFmtId="3" fontId="1" fillId="0" borderId="1" xfId="0" applyNumberFormat="1" applyFont="1" applyBorder="1" applyAlignment="1"/>
    <xf numFmtId="0" fontId="1" fillId="0" borderId="0" xfId="0" applyFont="1" applyAlignment="1"/>
    <xf numFmtId="0" fontId="1" fillId="0" borderId="1" xfId="0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/>
    <xf numFmtId="2" fontId="0" fillId="0" borderId="1" xfId="0" applyNumberFormat="1" applyBorder="1" applyAlignment="1"/>
    <xf numFmtId="0" fontId="0" fillId="0" borderId="0" xfId="0" applyAlignment="1">
      <alignment horizontal="center" vertical="center"/>
    </xf>
    <xf numFmtId="0" fontId="3" fillId="2" borderId="0" xfId="0" applyFont="1" applyFill="1">
      <alignment vertical="center"/>
    </xf>
    <xf numFmtId="0" fontId="5" fillId="0" borderId="0" xfId="0" applyFont="1">
      <alignment vertical="center"/>
    </xf>
    <xf numFmtId="0" fontId="3" fillId="0" borderId="0" xfId="0" applyFont="1" applyAlignment="1"/>
    <xf numFmtId="0" fontId="3" fillId="3" borderId="0" xfId="0" applyFont="1" applyFill="1" applyAlignment="1"/>
    <xf numFmtId="0" fontId="3" fillId="0" borderId="1" xfId="0" applyFont="1" applyBorder="1" applyAlignment="1"/>
    <xf numFmtId="2" fontId="0" fillId="0" borderId="0" xfId="0" applyNumberFormat="1">
      <alignment vertical="center"/>
    </xf>
    <xf numFmtId="2" fontId="3" fillId="0" borderId="1" xfId="0" applyNumberFormat="1" applyFont="1" applyBorder="1" applyAlignment="1"/>
    <xf numFmtId="0" fontId="5" fillId="0" borderId="0" xfId="0" applyFont="1" applyAlignment="1">
      <alignment vertical="center" wrapText="1"/>
    </xf>
    <xf numFmtId="0" fontId="0" fillId="0" borderId="5" xfId="0" applyBorder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>
      <alignment vertical="center"/>
    </xf>
    <xf numFmtId="2" fontId="5" fillId="0" borderId="8" xfId="0" applyNumberFormat="1" applyFont="1" applyBorder="1" applyAlignment="1">
      <alignment vertical="center" wrapText="1"/>
    </xf>
    <xf numFmtId="2" fontId="5" fillId="0" borderId="7" xfId="0" applyNumberFormat="1" applyFont="1" applyBorder="1" applyAlignment="1">
      <alignment vertical="center" wrapText="1"/>
    </xf>
    <xf numFmtId="2" fontId="5" fillId="0" borderId="0" xfId="0" applyNumberFormat="1" applyFont="1" applyAlignment="1">
      <alignment vertical="center" wrapText="1"/>
    </xf>
    <xf numFmtId="0" fontId="5" fillId="0" borderId="7" xfId="0" applyFont="1" applyBorder="1">
      <alignment vertical="center"/>
    </xf>
    <xf numFmtId="0" fontId="6" fillId="0" borderId="7" xfId="0" applyFont="1" applyBorder="1" applyAlignment="1"/>
    <xf numFmtId="0" fontId="6" fillId="0" borderId="0" xfId="0" applyFont="1" applyAlignment="1"/>
    <xf numFmtId="2" fontId="6" fillId="0" borderId="7" xfId="0" applyNumberFormat="1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6" fillId="0" borderId="5" xfId="0" applyFont="1" applyBorder="1" applyAlignment="1"/>
    <xf numFmtId="0" fontId="6" fillId="0" borderId="5" xfId="0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5" fillId="0" borderId="1" xfId="0" applyFont="1" applyBorder="1" applyAlignment="1"/>
    <xf numFmtId="0" fontId="0" fillId="3" borderId="0" xfId="0" applyFill="1" applyAlignment="1"/>
    <xf numFmtId="1" fontId="0" fillId="3" borderId="0" xfId="0" applyNumberFormat="1" applyFill="1" applyAlignment="1"/>
    <xf numFmtId="0" fontId="5" fillId="3" borderId="0" xfId="0" applyFont="1" applyFill="1" applyAlignment="1"/>
    <xf numFmtId="164" fontId="0" fillId="0" borderId="0" xfId="0" applyNumberFormat="1">
      <alignment vertical="center"/>
    </xf>
    <xf numFmtId="2" fontId="3" fillId="0" borderId="1" xfId="0" applyNumberFormat="1" applyFont="1" applyBorder="1" applyAlignment="1">
      <alignment horizontal="right"/>
    </xf>
    <xf numFmtId="0" fontId="0" fillId="0" borderId="0" xfId="0" quotePrefix="1">
      <alignment vertical="center"/>
    </xf>
    <xf numFmtId="165" fontId="0" fillId="0" borderId="1" xfId="0" applyNumberFormat="1" applyBorder="1" applyAlignment="1"/>
    <xf numFmtId="165" fontId="1" fillId="0" borderId="1" xfId="0" applyNumberFormat="1" applyFont="1" applyBorder="1" applyAlignment="1"/>
    <xf numFmtId="1" fontId="3" fillId="0" borderId="1" xfId="0" applyNumberFormat="1" applyFont="1" applyBorder="1" applyAlignment="1">
      <alignment horizontal="right"/>
    </xf>
    <xf numFmtId="166" fontId="0" fillId="0" borderId="1" xfId="0" applyNumberFormat="1" applyBorder="1" applyAlignment="1"/>
    <xf numFmtId="2" fontId="0" fillId="0" borderId="8" xfId="0" applyNumberFormat="1" applyBorder="1">
      <alignment vertical="center"/>
    </xf>
    <xf numFmtId="2" fontId="0" fillId="0" borderId="7" xfId="0" applyNumberFormat="1" applyBorder="1">
      <alignment vertical="center"/>
    </xf>
    <xf numFmtId="2" fontId="5" fillId="0" borderId="5" xfId="0" applyNumberFormat="1" applyFont="1" applyBorder="1" applyAlignment="1">
      <alignment vertical="center" wrapText="1"/>
    </xf>
    <xf numFmtId="2" fontId="0" fillId="0" borderId="5" xfId="0" applyNumberFormat="1" applyBorder="1">
      <alignment vertical="center"/>
    </xf>
    <xf numFmtId="0" fontId="3" fillId="4" borderId="1" xfId="0" applyFont="1" applyFill="1" applyBorder="1" applyAlignme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>
      <alignment vertical="center"/>
    </xf>
    <xf numFmtId="0" fontId="0" fillId="0" borderId="10" xfId="0" applyBorder="1">
      <alignment vertical="center"/>
    </xf>
    <xf numFmtId="2" fontId="0" fillId="0" borderId="3" xfId="0" applyNumberFormat="1" applyBorder="1">
      <alignment vertical="center"/>
    </xf>
    <xf numFmtId="2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2" fontId="0" fillId="0" borderId="11" xfId="0" applyNumberFormat="1" applyBorder="1">
      <alignment vertical="center"/>
    </xf>
    <xf numFmtId="2" fontId="0" fillId="0" borderId="12" xfId="0" applyNumberFormat="1" applyBorder="1">
      <alignment vertical="center"/>
    </xf>
    <xf numFmtId="2" fontId="0" fillId="0" borderId="13" xfId="0" applyNumberFormat="1" applyBorder="1">
      <alignment vertical="center"/>
    </xf>
    <xf numFmtId="2" fontId="0" fillId="0" borderId="10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1" xfId="0" applyBorder="1">
      <alignment vertical="center"/>
    </xf>
    <xf numFmtId="0" fontId="1" fillId="0" borderId="2" xfId="0" applyFont="1" applyBorder="1" applyAlignment="1"/>
    <xf numFmtId="0" fontId="0" fillId="0" borderId="10" xfId="0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>
      <alignment vertical="center"/>
    </xf>
    <xf numFmtId="2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19"/>
  <sheetViews>
    <sheetView topLeftCell="A8" zoomScale="75" zoomScaleNormal="75" workbookViewId="0">
      <selection activeCell="AJ117" sqref="AJ117"/>
    </sheetView>
  </sheetViews>
  <sheetFormatPr defaultColWidth="9" defaultRowHeight="15"/>
  <cols>
    <col min="1" max="1" width="12.42578125" customWidth="1"/>
    <col min="2" max="2" width="25.5703125" customWidth="1"/>
    <col min="3" max="3" width="28.85546875" customWidth="1"/>
    <col min="10" max="10" width="9.5703125" customWidth="1"/>
    <col min="14" max="14" width="31.5703125" customWidth="1"/>
    <col min="15" max="15" width="11" bestFit="1" customWidth="1"/>
    <col min="18" max="18" width="9.140625" customWidth="1"/>
    <col min="19" max="19" width="11.28515625" customWidth="1"/>
    <col min="22" max="22" width="11.140625" customWidth="1"/>
    <col min="27" max="27" width="11.85546875" customWidth="1"/>
    <col min="28" max="28" width="9" customWidth="1"/>
    <col min="30" max="30" width="9" customWidth="1"/>
    <col min="31" max="31" width="14.42578125" customWidth="1"/>
    <col min="33" max="33" width="12.85546875" customWidth="1"/>
    <col min="36" max="36" width="10.85546875" customWidth="1"/>
    <col min="40" max="40" width="12.28515625" customWidth="1"/>
    <col min="41" max="41" width="12.42578125" bestFit="1" customWidth="1"/>
    <col min="43" max="46" width="12.42578125" bestFit="1" customWidth="1"/>
  </cols>
  <sheetData>
    <row r="1" spans="1:36">
      <c r="A1" s="1" t="s">
        <v>0</v>
      </c>
      <c r="N1" s="13" t="s">
        <v>0</v>
      </c>
      <c r="O1" s="13"/>
      <c r="P1" s="13"/>
      <c r="Q1" s="13"/>
      <c r="R1" s="13"/>
      <c r="S1" s="13"/>
    </row>
    <row r="2" spans="1:36">
      <c r="A2" s="2" t="s">
        <v>2</v>
      </c>
      <c r="B2" s="2">
        <v>3</v>
      </c>
      <c r="C2" s="2" t="s">
        <v>65</v>
      </c>
      <c r="D2" s="2">
        <v>3</v>
      </c>
      <c r="E2" s="2" t="s">
        <v>66</v>
      </c>
      <c r="F2" s="2">
        <v>3</v>
      </c>
      <c r="G2" s="21" t="s">
        <v>53</v>
      </c>
      <c r="H2" s="2">
        <f>D2*F2</f>
        <v>9</v>
      </c>
      <c r="I2" s="2" t="s">
        <v>4</v>
      </c>
      <c r="J2" s="3">
        <f>R13^2/(B2*D2*F2)</f>
        <v>332.8533333333333</v>
      </c>
      <c r="N2" s="75" t="s">
        <v>5</v>
      </c>
      <c r="O2" s="66" t="s">
        <v>6</v>
      </c>
      <c r="P2" s="66"/>
      <c r="Q2" s="66"/>
      <c r="R2" s="75" t="s">
        <v>7</v>
      </c>
      <c r="S2" s="75" t="s">
        <v>8</v>
      </c>
      <c r="U2" t="s">
        <v>67</v>
      </c>
      <c r="AA2" t="s">
        <v>67</v>
      </c>
    </row>
    <row r="3" spans="1:36">
      <c r="N3" s="75"/>
      <c r="O3" s="14">
        <v>1</v>
      </c>
      <c r="P3" s="14">
        <v>2</v>
      </c>
      <c r="Q3" s="14">
        <v>3</v>
      </c>
      <c r="R3" s="75"/>
      <c r="S3" s="75"/>
      <c r="U3" s="5"/>
      <c r="V3" s="5" t="s">
        <v>46</v>
      </c>
      <c r="W3" s="5" t="s">
        <v>47</v>
      </c>
      <c r="X3" s="5" t="s">
        <v>48</v>
      </c>
      <c r="Y3" s="5" t="s">
        <v>29</v>
      </c>
      <c r="AA3" s="5"/>
      <c r="AB3" s="5" t="s">
        <v>46</v>
      </c>
      <c r="AC3" s="5" t="s">
        <v>47</v>
      </c>
      <c r="AD3" s="5" t="s">
        <v>48</v>
      </c>
      <c r="AE3" s="5" t="s">
        <v>68</v>
      </c>
      <c r="AG3" s="92" t="s">
        <v>46</v>
      </c>
      <c r="AH3" s="84">
        <f>AB7</f>
        <v>3.5333333333333332</v>
      </c>
      <c r="AI3" s="89" t="s">
        <v>49</v>
      </c>
      <c r="AJ3" s="87">
        <f>AE4</f>
        <v>3.4444444444444442</v>
      </c>
    </row>
    <row r="4" spans="1:36">
      <c r="N4" s="15" t="s">
        <v>31</v>
      </c>
      <c r="O4" s="51">
        <v>3</v>
      </c>
      <c r="P4" s="51">
        <v>3.8</v>
      </c>
      <c r="Q4" s="51">
        <v>3.6</v>
      </c>
      <c r="R4" s="15">
        <f>SUM(O4:Q4)</f>
        <v>10.4</v>
      </c>
      <c r="S4" s="16">
        <f>AVERAGE(O4:Q4)</f>
        <v>3.4666666666666668</v>
      </c>
      <c r="U4" s="5" t="s">
        <v>49</v>
      </c>
      <c r="V4" s="5">
        <f>R4</f>
        <v>10.4</v>
      </c>
      <c r="W4" s="5">
        <f>R7</f>
        <v>9.8999999999999986</v>
      </c>
      <c r="X4" s="5">
        <f>R10</f>
        <v>10.7</v>
      </c>
      <c r="Y4" s="5">
        <f>SUM(V4:X4)</f>
        <v>30.999999999999996</v>
      </c>
      <c r="AA4" s="5" t="s">
        <v>49</v>
      </c>
      <c r="AB4" s="6">
        <f>S4</f>
        <v>3.4666666666666668</v>
      </c>
      <c r="AC4" s="6">
        <f>S7</f>
        <v>3.2999999999999994</v>
      </c>
      <c r="AD4" s="6">
        <f>S10</f>
        <v>3.5666666666666664</v>
      </c>
      <c r="AE4" s="6">
        <f>AVERAGE(AB4:AD4)</f>
        <v>3.4444444444444442</v>
      </c>
      <c r="AG4" s="90" t="s">
        <v>47</v>
      </c>
      <c r="AH4" s="85">
        <f>AC7</f>
        <v>3.5777777777777775</v>
      </c>
      <c r="AI4" s="90" t="s">
        <v>50</v>
      </c>
      <c r="AJ4" s="85">
        <f>AE5</f>
        <v>3.5999999999999996</v>
      </c>
    </row>
    <row r="5" spans="1:36">
      <c r="A5" s="5" t="s">
        <v>9</v>
      </c>
      <c r="B5" s="5" t="s">
        <v>10</v>
      </c>
      <c r="C5" s="5" t="s">
        <v>11</v>
      </c>
      <c r="D5" s="5" t="s">
        <v>12</v>
      </c>
      <c r="E5" s="5" t="s">
        <v>13</v>
      </c>
      <c r="F5" s="5"/>
      <c r="G5" s="5" t="s">
        <v>14</v>
      </c>
      <c r="H5" s="5" t="s">
        <v>15</v>
      </c>
      <c r="N5" s="15" t="s">
        <v>32</v>
      </c>
      <c r="O5" s="51">
        <v>3.1</v>
      </c>
      <c r="P5" s="51">
        <v>4.0999999999999996</v>
      </c>
      <c r="Q5" s="51">
        <v>3.5</v>
      </c>
      <c r="R5" s="15">
        <f t="shared" ref="R5:R12" si="0">SUM(O5:Q5)</f>
        <v>10.7</v>
      </c>
      <c r="S5" s="16">
        <f t="shared" ref="S5:S12" si="1">AVERAGE(O5:Q5)</f>
        <v>3.5666666666666664</v>
      </c>
      <c r="U5" s="5" t="s">
        <v>50</v>
      </c>
      <c r="V5" s="5">
        <f>R5</f>
        <v>10.7</v>
      </c>
      <c r="W5" s="5">
        <f>R8</f>
        <v>11.2</v>
      </c>
      <c r="X5" s="5">
        <f>R11</f>
        <v>10.5</v>
      </c>
      <c r="Y5" s="5">
        <f t="shared" ref="Y5:Y6" si="2">SUM(V5:X5)</f>
        <v>32.4</v>
      </c>
      <c r="AA5" s="5" t="s">
        <v>50</v>
      </c>
      <c r="AB5" s="6">
        <f>S5</f>
        <v>3.5666666666666664</v>
      </c>
      <c r="AC5" s="6">
        <f>S8</f>
        <v>3.7333333333333329</v>
      </c>
      <c r="AD5" s="6">
        <f>S11</f>
        <v>3.5</v>
      </c>
      <c r="AE5" s="5">
        <f>AVERAGE(AB5:AD5)</f>
        <v>3.5999999999999996</v>
      </c>
      <c r="AG5" s="91" t="s">
        <v>48</v>
      </c>
      <c r="AH5" s="86">
        <f>AD7</f>
        <v>3.4222222222222221</v>
      </c>
      <c r="AI5" s="91" t="s">
        <v>51</v>
      </c>
      <c r="AJ5" s="88">
        <f>AE6</f>
        <v>3.4888888888888885</v>
      </c>
    </row>
    <row r="6" spans="1:36">
      <c r="A6" s="5" t="s">
        <v>16</v>
      </c>
      <c r="B6" s="5">
        <f>B2-1</f>
        <v>2</v>
      </c>
      <c r="C6" s="5">
        <f>SUMSQ(O13:Q13)/H2-J2</f>
        <v>0.16222222222228311</v>
      </c>
      <c r="D6" s="5">
        <f t="shared" ref="D6:D10" si="3">C6/B6</f>
        <v>8.1111111111141554E-2</v>
      </c>
      <c r="E6" s="5">
        <f>D6/D$11</f>
        <v>0.32516703786203982</v>
      </c>
      <c r="F6" s="5" t="s">
        <v>17</v>
      </c>
      <c r="G6" s="5" t="s">
        <v>18</v>
      </c>
      <c r="H6" s="5" t="s">
        <v>19</v>
      </c>
      <c r="N6" s="15" t="s">
        <v>33</v>
      </c>
      <c r="O6" s="51">
        <v>4.2</v>
      </c>
      <c r="P6" s="51">
        <v>3.3</v>
      </c>
      <c r="Q6" s="51">
        <v>3.2</v>
      </c>
      <c r="R6" s="15">
        <f t="shared" si="0"/>
        <v>10.7</v>
      </c>
      <c r="S6" s="16">
        <f t="shared" si="1"/>
        <v>3.5666666666666664</v>
      </c>
      <c r="U6" s="5" t="s">
        <v>51</v>
      </c>
      <c r="V6" s="5">
        <f>R6</f>
        <v>10.7</v>
      </c>
      <c r="W6" s="5">
        <f>R9</f>
        <v>11.1</v>
      </c>
      <c r="X6" s="5">
        <f>R12</f>
        <v>9.6</v>
      </c>
      <c r="Y6" s="5">
        <f t="shared" si="2"/>
        <v>31.4</v>
      </c>
      <c r="AA6" s="5" t="s">
        <v>51</v>
      </c>
      <c r="AB6" s="6">
        <f>S6</f>
        <v>3.5666666666666664</v>
      </c>
      <c r="AC6" s="6">
        <f>S9</f>
        <v>3.6999999999999997</v>
      </c>
      <c r="AD6" s="6">
        <f>S12</f>
        <v>3.1999999999999997</v>
      </c>
      <c r="AE6" s="5">
        <f>AVERAGE(AB6:AD6)</f>
        <v>3.4888888888888885</v>
      </c>
    </row>
    <row r="7" spans="1:36">
      <c r="A7" s="5" t="s">
        <v>20</v>
      </c>
      <c r="B7" s="5">
        <f>H2-1</f>
        <v>8</v>
      </c>
      <c r="C7" s="5">
        <f>SUMSQ(R4:R12)/B2-J2</f>
        <v>0.71333333333336668</v>
      </c>
      <c r="D7" s="5">
        <f t="shared" si="3"/>
        <v>8.9166666666670835E-2</v>
      </c>
      <c r="E7" s="5">
        <f>D7/D$11</f>
        <v>0.35746102449890582</v>
      </c>
      <c r="F7" s="5" t="s">
        <v>17</v>
      </c>
      <c r="G7" s="5" t="s">
        <v>21</v>
      </c>
      <c r="H7" s="5" t="s">
        <v>22</v>
      </c>
      <c r="N7" s="15" t="s">
        <v>34</v>
      </c>
      <c r="O7" s="51">
        <v>3.2</v>
      </c>
      <c r="P7" s="51">
        <v>3.9</v>
      </c>
      <c r="Q7" s="51">
        <v>2.8</v>
      </c>
      <c r="R7" s="15">
        <f t="shared" si="0"/>
        <v>9.8999999999999986</v>
      </c>
      <c r="S7" s="16">
        <f t="shared" si="1"/>
        <v>3.2999999999999994</v>
      </c>
      <c r="U7" s="5" t="s">
        <v>29</v>
      </c>
      <c r="V7" s="5">
        <f>SUM(V4:V6)</f>
        <v>31.8</v>
      </c>
      <c r="W7" s="5">
        <f>SUM(W4:W6)</f>
        <v>32.199999999999996</v>
      </c>
      <c r="X7" s="5">
        <f>SUM(X4:X6)</f>
        <v>30.799999999999997</v>
      </c>
      <c r="Y7" s="5"/>
      <c r="AA7" s="5" t="s">
        <v>8</v>
      </c>
      <c r="AB7" s="5">
        <f>AVERAGE(AB4:AB6)</f>
        <v>3.5333333333333332</v>
      </c>
      <c r="AC7" s="5">
        <f>AVERAGE(AC4:AC6)</f>
        <v>3.5777777777777775</v>
      </c>
      <c r="AD7" s="6">
        <f>AVERAGE(AD4:AD6)</f>
        <v>3.4222222222222221</v>
      </c>
      <c r="AE7" s="5"/>
    </row>
    <row r="8" spans="1:36">
      <c r="A8" s="22" t="s">
        <v>87</v>
      </c>
      <c r="B8" s="5">
        <f>D2-1</f>
        <v>2</v>
      </c>
      <c r="C8" s="5">
        <f>SUMSQ(V7:X7)/(B2*F2)-J2</f>
        <v>0.1155555555555452</v>
      </c>
      <c r="D8" s="5">
        <f>C8/B8</f>
        <v>5.7777777777772599E-2</v>
      </c>
      <c r="E8" s="5">
        <f>D8/D$11</f>
        <v>0.23162583518929056</v>
      </c>
      <c r="F8" s="5" t="s">
        <v>17</v>
      </c>
      <c r="G8" s="5" t="s">
        <v>18</v>
      </c>
      <c r="H8" s="5" t="s">
        <v>19</v>
      </c>
      <c r="N8" s="15" t="s">
        <v>35</v>
      </c>
      <c r="O8" s="51">
        <v>3.3</v>
      </c>
      <c r="P8" s="51">
        <v>3.8</v>
      </c>
      <c r="Q8" s="51">
        <v>4.0999999999999996</v>
      </c>
      <c r="R8" s="15">
        <f t="shared" si="0"/>
        <v>11.2</v>
      </c>
      <c r="S8" s="16">
        <f t="shared" si="1"/>
        <v>3.7333333333333329</v>
      </c>
    </row>
    <row r="9" spans="1:36">
      <c r="A9" s="22" t="s">
        <v>55</v>
      </c>
      <c r="B9" s="5">
        <f>F2-1</f>
        <v>2</v>
      </c>
      <c r="C9" s="5">
        <f>SUMSQ(Y4:Y6)/(B2*D2)-J2</f>
        <v>0.1155555555555452</v>
      </c>
      <c r="D9" s="5">
        <f>C9/B9</f>
        <v>5.7777777777772599E-2</v>
      </c>
      <c r="E9" s="5">
        <f>D9/D$11</f>
        <v>0.23162583518929056</v>
      </c>
      <c r="F9" s="5" t="s">
        <v>17</v>
      </c>
      <c r="G9" s="5" t="s">
        <v>18</v>
      </c>
      <c r="H9" s="5" t="s">
        <v>19</v>
      </c>
      <c r="N9" s="15" t="s">
        <v>36</v>
      </c>
      <c r="O9" s="51">
        <v>3.7</v>
      </c>
      <c r="P9" s="51">
        <v>3.9</v>
      </c>
      <c r="Q9" s="51">
        <v>3.5</v>
      </c>
      <c r="R9" s="15">
        <f t="shared" si="0"/>
        <v>11.1</v>
      </c>
      <c r="S9" s="16">
        <f t="shared" si="1"/>
        <v>3.6999999999999997</v>
      </c>
    </row>
    <row r="10" spans="1:36">
      <c r="A10" s="22" t="s">
        <v>53</v>
      </c>
      <c r="B10" s="5">
        <f>B7-B8-B9</f>
        <v>4</v>
      </c>
      <c r="C10" s="5">
        <f>C7-C8-C9</f>
        <v>0.48222222222227629</v>
      </c>
      <c r="D10" s="5">
        <f t="shared" si="3"/>
        <v>0.12055555555556907</v>
      </c>
      <c r="E10" s="5">
        <f>D10/D$11</f>
        <v>0.48329621380852106</v>
      </c>
      <c r="F10" s="5" t="s">
        <v>17</v>
      </c>
      <c r="G10" s="5" t="s">
        <v>23</v>
      </c>
      <c r="H10" s="5" t="s">
        <v>24</v>
      </c>
      <c r="N10" s="15" t="s">
        <v>37</v>
      </c>
      <c r="O10" s="51">
        <v>3.8</v>
      </c>
      <c r="P10" s="51">
        <v>3.3</v>
      </c>
      <c r="Q10" s="51">
        <v>3.6</v>
      </c>
      <c r="R10" s="15">
        <f t="shared" si="0"/>
        <v>10.7</v>
      </c>
      <c r="S10" s="16">
        <f t="shared" si="1"/>
        <v>3.5666666666666664</v>
      </c>
    </row>
    <row r="11" spans="1:36">
      <c r="A11" s="5" t="s">
        <v>25</v>
      </c>
      <c r="B11" s="5">
        <f>B12-B7-B8</f>
        <v>16</v>
      </c>
      <c r="C11" s="7">
        <f>C12-C6-C7</f>
        <v>3.9911111111110813</v>
      </c>
      <c r="D11" s="5">
        <f>C11/B11</f>
        <v>0.24944444444444258</v>
      </c>
      <c r="E11" s="5"/>
      <c r="F11" s="5"/>
      <c r="G11" s="5"/>
      <c r="H11" s="5"/>
      <c r="N11" s="15" t="s">
        <v>38</v>
      </c>
      <c r="O11" s="51">
        <v>3.5</v>
      </c>
      <c r="P11" s="51">
        <v>2.7</v>
      </c>
      <c r="Q11" s="51">
        <v>4.3</v>
      </c>
      <c r="R11" s="15">
        <f t="shared" si="0"/>
        <v>10.5</v>
      </c>
      <c r="S11" s="16">
        <f t="shared" si="1"/>
        <v>3.5</v>
      </c>
    </row>
    <row r="12" spans="1:36">
      <c r="A12" s="5" t="s">
        <v>26</v>
      </c>
      <c r="B12" s="5">
        <f>B2*D2*F2-1</f>
        <v>26</v>
      </c>
      <c r="C12" s="7">
        <f>SUMSQ(O4:Q12)-J2</f>
        <v>4.8666666666667311</v>
      </c>
      <c r="D12" s="5"/>
      <c r="E12" s="5"/>
      <c r="F12" s="5"/>
      <c r="G12" s="5"/>
      <c r="H12" s="5"/>
      <c r="N12" s="15" t="s">
        <v>39</v>
      </c>
      <c r="O12" s="51">
        <v>2.9</v>
      </c>
      <c r="P12" s="51">
        <v>3.6</v>
      </c>
      <c r="Q12" s="51">
        <v>3.1</v>
      </c>
      <c r="R12" s="15">
        <f t="shared" si="0"/>
        <v>9.6</v>
      </c>
      <c r="S12" s="16">
        <f t="shared" si="1"/>
        <v>3.1999999999999997</v>
      </c>
    </row>
    <row r="13" spans="1:36">
      <c r="N13" s="15" t="s">
        <v>27</v>
      </c>
      <c r="O13" s="15">
        <f>SUM(O4:O12)</f>
        <v>30.7</v>
      </c>
      <c r="P13" s="15">
        <f>SUM(P4:P12)</f>
        <v>32.4</v>
      </c>
      <c r="Q13" s="15">
        <f>SUM(Q4:Q12)</f>
        <v>31.700000000000006</v>
      </c>
      <c r="R13" s="15">
        <f>SUM(R4:R12)</f>
        <v>94.8</v>
      </c>
      <c r="S13" s="15"/>
    </row>
    <row r="20" spans="1:36">
      <c r="A20" s="1" t="s">
        <v>28</v>
      </c>
      <c r="N20" t="s">
        <v>40</v>
      </c>
      <c r="U20" s="19" t="s">
        <v>40</v>
      </c>
      <c r="AA20" s="19" t="s">
        <v>40</v>
      </c>
    </row>
    <row r="21" spans="1:36">
      <c r="A21" s="2" t="s">
        <v>2</v>
      </c>
      <c r="B21" s="2">
        <v>3</v>
      </c>
      <c r="C21" s="2" t="s">
        <v>65</v>
      </c>
      <c r="D21" s="2">
        <v>3</v>
      </c>
      <c r="E21" s="2" t="s">
        <v>66</v>
      </c>
      <c r="F21" s="2">
        <v>3</v>
      </c>
      <c r="G21" s="2" t="s">
        <v>3</v>
      </c>
      <c r="H21" s="2">
        <f>D21*F21</f>
        <v>9</v>
      </c>
      <c r="I21" s="2" t="s">
        <v>4</v>
      </c>
      <c r="J21" s="3">
        <f>R32^2/(B21*D21*F21)</f>
        <v>1217.3959259259257</v>
      </c>
      <c r="N21" s="64" t="s">
        <v>5</v>
      </c>
      <c r="O21" s="67" t="s">
        <v>6</v>
      </c>
      <c r="P21" s="68"/>
      <c r="Q21" s="69"/>
      <c r="R21" s="64" t="s">
        <v>7</v>
      </c>
      <c r="S21" s="64" t="s">
        <v>8</v>
      </c>
      <c r="U21" s="5"/>
      <c r="V21" s="5" t="s">
        <v>46</v>
      </c>
      <c r="W21" s="5" t="s">
        <v>47</v>
      </c>
      <c r="X21" s="5" t="s">
        <v>48</v>
      </c>
      <c r="Y21" s="5" t="s">
        <v>29</v>
      </c>
      <c r="AA21" s="5"/>
      <c r="AB21" s="5" t="s">
        <v>46</v>
      </c>
      <c r="AC21" s="5" t="s">
        <v>47</v>
      </c>
      <c r="AD21" s="5" t="s">
        <v>48</v>
      </c>
      <c r="AE21" s="5" t="s">
        <v>68</v>
      </c>
      <c r="AG21" s="92" t="s">
        <v>46</v>
      </c>
      <c r="AH21" s="87">
        <f>AB25</f>
        <v>6.7111111111111112</v>
      </c>
      <c r="AI21" s="89" t="s">
        <v>49</v>
      </c>
      <c r="AJ21" s="93">
        <f>AE22</f>
        <v>6.644444444444443</v>
      </c>
    </row>
    <row r="22" spans="1:36">
      <c r="N22" s="65"/>
      <c r="O22" s="4">
        <v>1</v>
      </c>
      <c r="P22" s="4">
        <v>2</v>
      </c>
      <c r="Q22" s="4">
        <v>3</v>
      </c>
      <c r="R22" s="65"/>
      <c r="S22" s="65"/>
      <c r="U22" s="5" t="s">
        <v>49</v>
      </c>
      <c r="V22" s="5">
        <f>R23</f>
        <v>18.600000000000001</v>
      </c>
      <c r="W22" s="5">
        <f>R26</f>
        <v>20.9</v>
      </c>
      <c r="X22" s="5">
        <f>R29</f>
        <v>20.299999999999997</v>
      </c>
      <c r="Y22" s="5">
        <f>SUM(V22:X22)</f>
        <v>59.8</v>
      </c>
      <c r="AA22" s="5" t="s">
        <v>49</v>
      </c>
      <c r="AB22" s="6">
        <f>S23</f>
        <v>6.2</v>
      </c>
      <c r="AC22" s="6">
        <f>S26</f>
        <v>6.9666666666666659</v>
      </c>
      <c r="AD22" s="6">
        <f>S29</f>
        <v>6.7666666666666657</v>
      </c>
      <c r="AE22" s="6">
        <f>AVERAGE(AB22:AD22)</f>
        <v>6.644444444444443</v>
      </c>
      <c r="AG22" s="90" t="s">
        <v>47</v>
      </c>
      <c r="AH22" s="96">
        <f>AC25</f>
        <v>6.8333333333333321</v>
      </c>
      <c r="AI22" s="90" t="s">
        <v>50</v>
      </c>
      <c r="AJ22" s="94">
        <f>AE23</f>
        <v>6.9111111111111105</v>
      </c>
    </row>
    <row r="23" spans="1:36">
      <c r="N23" s="5" t="s">
        <v>31</v>
      </c>
      <c r="O23" s="52">
        <v>7.3</v>
      </c>
      <c r="P23" s="52">
        <v>6</v>
      </c>
      <c r="Q23" s="52">
        <v>5.3</v>
      </c>
      <c r="R23" s="5">
        <f t="shared" ref="R23:R31" si="4">SUM(O23:Q23)</f>
        <v>18.600000000000001</v>
      </c>
      <c r="S23" s="6">
        <f t="shared" ref="S23:S31" si="5">AVERAGE(O23:Q23)</f>
        <v>6.2</v>
      </c>
      <c r="U23" s="5" t="s">
        <v>50</v>
      </c>
      <c r="V23" s="5">
        <f>R24</f>
        <v>20.9</v>
      </c>
      <c r="W23" s="5">
        <f>R27</f>
        <v>21.2</v>
      </c>
      <c r="X23" s="5">
        <f>R30</f>
        <v>20.100000000000001</v>
      </c>
      <c r="Y23" s="5">
        <f t="shared" ref="Y23:Y24" si="6">SUM(V23:X23)</f>
        <v>62.199999999999996</v>
      </c>
      <c r="AA23" s="5" t="s">
        <v>50</v>
      </c>
      <c r="AB23" s="6">
        <f>S24</f>
        <v>6.9666666666666659</v>
      </c>
      <c r="AC23" s="6">
        <f>S27</f>
        <v>7.0666666666666664</v>
      </c>
      <c r="AD23" s="6">
        <f>S30</f>
        <v>6.7</v>
      </c>
      <c r="AE23" s="6">
        <f>AVERAGE(AB23:AD23)</f>
        <v>6.9111111111111105</v>
      </c>
      <c r="AG23" s="91" t="s">
        <v>48</v>
      </c>
      <c r="AH23" s="86">
        <f>AD25</f>
        <v>6.5999999999999988</v>
      </c>
      <c r="AI23" s="91" t="s">
        <v>51</v>
      </c>
      <c r="AJ23" s="95">
        <f>AE24</f>
        <v>6.5888888888888886</v>
      </c>
    </row>
    <row r="24" spans="1:36">
      <c r="A24" s="5" t="s">
        <v>9</v>
      </c>
      <c r="B24" s="5" t="s">
        <v>10</v>
      </c>
      <c r="C24" s="5" t="s">
        <v>11</v>
      </c>
      <c r="D24" s="5" t="s">
        <v>12</v>
      </c>
      <c r="E24" s="5" t="s">
        <v>13</v>
      </c>
      <c r="F24" s="5"/>
      <c r="G24" s="5" t="s">
        <v>14</v>
      </c>
      <c r="H24" s="5" t="s">
        <v>15</v>
      </c>
      <c r="N24" s="5" t="s">
        <v>32</v>
      </c>
      <c r="O24" s="52">
        <v>7.3</v>
      </c>
      <c r="P24" s="52">
        <v>7.1</v>
      </c>
      <c r="Q24" s="52">
        <v>6.5</v>
      </c>
      <c r="R24" s="5">
        <f t="shared" si="4"/>
        <v>20.9</v>
      </c>
      <c r="S24" s="6">
        <f t="shared" si="5"/>
        <v>6.9666666666666659</v>
      </c>
      <c r="U24" s="5" t="s">
        <v>51</v>
      </c>
      <c r="V24" s="5">
        <f>R25</f>
        <v>20.9</v>
      </c>
      <c r="W24" s="5">
        <f>R28</f>
        <v>19.399999999999999</v>
      </c>
      <c r="X24" s="5">
        <f>R31</f>
        <v>19</v>
      </c>
      <c r="Y24" s="5">
        <f t="shared" si="6"/>
        <v>59.3</v>
      </c>
      <c r="AA24" s="5" t="s">
        <v>51</v>
      </c>
      <c r="AB24" s="6">
        <f>S25</f>
        <v>6.9666666666666659</v>
      </c>
      <c r="AC24" s="6">
        <f>S28</f>
        <v>6.4666666666666659</v>
      </c>
      <c r="AD24" s="6">
        <f>S31</f>
        <v>6.333333333333333</v>
      </c>
      <c r="AE24" s="6">
        <f>AVERAGE(AB24:AD24)</f>
        <v>6.5888888888888886</v>
      </c>
    </row>
    <row r="25" spans="1:36">
      <c r="A25" s="5" t="s">
        <v>16</v>
      </c>
      <c r="B25" s="5">
        <f>B21-1</f>
        <v>2</v>
      </c>
      <c r="C25" s="5">
        <f>SUMSQ(O32:Q32)/H21-J21</f>
        <v>2.1251851851852734</v>
      </c>
      <c r="D25" s="5">
        <f t="shared" ref="D25:D29" si="7">C25/B25</f>
        <v>1.0625925925926367</v>
      </c>
      <c r="E25" s="5">
        <f>D25/D$30</f>
        <v>2.544567627494529</v>
      </c>
      <c r="F25" s="5" t="s">
        <v>17</v>
      </c>
      <c r="G25" s="5" t="s">
        <v>18</v>
      </c>
      <c r="H25" s="5" t="s">
        <v>19</v>
      </c>
      <c r="N25" s="5" t="s">
        <v>33</v>
      </c>
      <c r="O25" s="52">
        <v>6.6</v>
      </c>
      <c r="P25" s="52">
        <v>7.2</v>
      </c>
      <c r="Q25" s="52">
        <v>7.1</v>
      </c>
      <c r="R25" s="5">
        <f t="shared" si="4"/>
        <v>20.9</v>
      </c>
      <c r="S25" s="6">
        <f t="shared" si="5"/>
        <v>6.9666666666666659</v>
      </c>
      <c r="U25" s="5" t="s">
        <v>29</v>
      </c>
      <c r="V25" s="5">
        <f>SUM(V22:V24)</f>
        <v>60.4</v>
      </c>
      <c r="W25" s="5">
        <f>SUM(W22:W24)</f>
        <v>61.499999999999993</v>
      </c>
      <c r="X25" s="5">
        <f>SUM(X22:X24)</f>
        <v>59.4</v>
      </c>
      <c r="Y25" s="5"/>
      <c r="AA25" s="5" t="s">
        <v>8</v>
      </c>
      <c r="AB25" s="6">
        <f>AVERAGE(AB22:AB24)</f>
        <v>6.7111111111111112</v>
      </c>
      <c r="AC25" s="6">
        <f>AVERAGE(AC22:AC24)</f>
        <v>6.8333333333333321</v>
      </c>
      <c r="AD25" s="6">
        <f>AVERAGE(AD22:AD24)</f>
        <v>6.5999999999999988</v>
      </c>
      <c r="AE25" s="5"/>
    </row>
    <row r="26" spans="1:36">
      <c r="A26" s="5" t="s">
        <v>20</v>
      </c>
      <c r="B26" s="5">
        <f>H21-1</f>
        <v>8</v>
      </c>
      <c r="C26" s="5">
        <f>SUMSQ(R23:R31)/B21-J21</f>
        <v>2.3674074074076543</v>
      </c>
      <c r="D26" s="5">
        <f t="shared" si="7"/>
        <v>0.29592592592595679</v>
      </c>
      <c r="E26" s="5">
        <f>D26/D$30</f>
        <v>0.70864745011092933</v>
      </c>
      <c r="F26" s="5" t="s">
        <v>17</v>
      </c>
      <c r="G26" s="5" t="s">
        <v>21</v>
      </c>
      <c r="H26" s="5" t="s">
        <v>22</v>
      </c>
      <c r="N26" s="5" t="s">
        <v>34</v>
      </c>
      <c r="O26" s="52">
        <v>6.9</v>
      </c>
      <c r="P26" s="52">
        <v>6.1</v>
      </c>
      <c r="Q26" s="52">
        <v>7.9</v>
      </c>
      <c r="R26" s="5">
        <f t="shared" si="4"/>
        <v>20.9</v>
      </c>
      <c r="S26" s="6">
        <f t="shared" si="5"/>
        <v>6.9666666666666659</v>
      </c>
    </row>
    <row r="27" spans="1:36">
      <c r="A27" s="22" t="s">
        <v>54</v>
      </c>
      <c r="B27" s="5">
        <f>D21-1</f>
        <v>2</v>
      </c>
      <c r="C27" s="5">
        <f>SUMSQ(V25:X25)/(B21*F21)-J21</f>
        <v>0.24518518518539167</v>
      </c>
      <c r="D27" s="5">
        <f>C27/B27</f>
        <v>0.12259259259269584</v>
      </c>
      <c r="E27" s="5">
        <f>D27/D$30</f>
        <v>0.29356984478960035</v>
      </c>
      <c r="F27" s="5" t="s">
        <v>17</v>
      </c>
      <c r="G27" s="5" t="s">
        <v>18</v>
      </c>
      <c r="H27" s="5" t="s">
        <v>19</v>
      </c>
      <c r="N27" s="5" t="s">
        <v>35</v>
      </c>
      <c r="O27" s="52">
        <v>7.1</v>
      </c>
      <c r="P27" s="52">
        <v>6.8</v>
      </c>
      <c r="Q27" s="52">
        <v>7.3</v>
      </c>
      <c r="R27" s="5">
        <f t="shared" si="4"/>
        <v>21.2</v>
      </c>
      <c r="S27" s="6">
        <f t="shared" si="5"/>
        <v>7.0666666666666664</v>
      </c>
    </row>
    <row r="28" spans="1:36">
      <c r="A28" s="22" t="s">
        <v>55</v>
      </c>
      <c r="B28" s="5">
        <f>F21-1</f>
        <v>2</v>
      </c>
      <c r="C28" s="5">
        <f>SUMSQ(Y22:Y24)/(B21*D21)-J21</f>
        <v>0.5340740740741694</v>
      </c>
      <c r="D28" s="5">
        <f>C28/B28</f>
        <v>0.2670370370370847</v>
      </c>
      <c r="E28" s="5">
        <f>D28/D$30</f>
        <v>0.63946784922405253</v>
      </c>
      <c r="F28" s="5" t="s">
        <v>17</v>
      </c>
      <c r="G28" s="5" t="s">
        <v>18</v>
      </c>
      <c r="H28" s="5" t="s">
        <v>19</v>
      </c>
      <c r="N28" s="5" t="s">
        <v>36</v>
      </c>
      <c r="O28" s="52">
        <v>6.9</v>
      </c>
      <c r="P28" s="52">
        <v>5.8</v>
      </c>
      <c r="Q28" s="52">
        <v>6.7</v>
      </c>
      <c r="R28" s="5">
        <f t="shared" si="4"/>
        <v>19.399999999999999</v>
      </c>
      <c r="S28" s="6">
        <f t="shared" si="5"/>
        <v>6.4666666666666659</v>
      </c>
    </row>
    <row r="29" spans="1:36">
      <c r="A29" s="22" t="s">
        <v>53</v>
      </c>
      <c r="B29" s="5">
        <f>B26-B27-B28</f>
        <v>4</v>
      </c>
      <c r="C29" s="5">
        <f>C26-C27-C28</f>
        <v>1.5881481481480932</v>
      </c>
      <c r="D29" s="5">
        <f t="shared" si="7"/>
        <v>0.39703703703702331</v>
      </c>
      <c r="E29" s="5">
        <f>D29/D$30</f>
        <v>0.95077605321503222</v>
      </c>
      <c r="F29" s="5" t="s">
        <v>17</v>
      </c>
      <c r="G29" s="5" t="s">
        <v>23</v>
      </c>
      <c r="H29" s="5" t="s">
        <v>24</v>
      </c>
      <c r="N29" s="5" t="s">
        <v>37</v>
      </c>
      <c r="O29" s="52">
        <v>8</v>
      </c>
      <c r="P29" s="52">
        <v>6.7</v>
      </c>
      <c r="Q29" s="52">
        <v>5.6</v>
      </c>
      <c r="R29" s="5">
        <f t="shared" si="4"/>
        <v>20.299999999999997</v>
      </c>
      <c r="S29" s="6">
        <f t="shared" si="5"/>
        <v>6.7666666666666657</v>
      </c>
    </row>
    <row r="30" spans="1:36">
      <c r="A30" s="22" t="s">
        <v>25</v>
      </c>
      <c r="B30" s="5">
        <f>B31-B26-B27</f>
        <v>16</v>
      </c>
      <c r="C30" s="7">
        <f>C31-C25-C26</f>
        <v>6.6814814814815691</v>
      </c>
      <c r="D30" s="5">
        <f>C30/B30</f>
        <v>0.41759259259259807</v>
      </c>
      <c r="E30" s="5"/>
      <c r="F30" s="5"/>
      <c r="G30" s="5"/>
      <c r="H30" s="5"/>
      <c r="N30" s="5" t="s">
        <v>38</v>
      </c>
      <c r="O30" s="52">
        <v>7.2</v>
      </c>
      <c r="P30" s="52">
        <v>6.3</v>
      </c>
      <c r="Q30" s="52">
        <v>6.6</v>
      </c>
      <c r="R30" s="5">
        <f t="shared" si="4"/>
        <v>20.100000000000001</v>
      </c>
      <c r="S30" s="6">
        <f t="shared" si="5"/>
        <v>6.7</v>
      </c>
    </row>
    <row r="31" spans="1:36">
      <c r="A31" s="5" t="s">
        <v>26</v>
      </c>
      <c r="B31" s="5">
        <f>B21*D21*F21-1</f>
        <v>26</v>
      </c>
      <c r="C31" s="7">
        <f>SUMSQ(O23:Q31)-J21</f>
        <v>11.174074074074497</v>
      </c>
      <c r="D31" s="5"/>
      <c r="E31" s="5"/>
      <c r="F31" s="5"/>
      <c r="G31" s="5"/>
      <c r="H31" s="5"/>
      <c r="N31" s="5" t="s">
        <v>39</v>
      </c>
      <c r="O31" s="52">
        <v>6.7</v>
      </c>
      <c r="P31" s="52">
        <v>6.5</v>
      </c>
      <c r="Q31" s="52">
        <v>5.8</v>
      </c>
      <c r="R31" s="5">
        <f t="shared" si="4"/>
        <v>19</v>
      </c>
      <c r="S31" s="6">
        <f t="shared" si="5"/>
        <v>6.333333333333333</v>
      </c>
    </row>
    <row r="32" spans="1:36">
      <c r="N32" s="5" t="s">
        <v>27</v>
      </c>
      <c r="O32" s="5">
        <f>SUM(O23:O31)</f>
        <v>64</v>
      </c>
      <c r="P32" s="5">
        <f>SUM(P23:P31)</f>
        <v>58.499999999999993</v>
      </c>
      <c r="Q32" s="5">
        <f>SUM(Q23:Q31)</f>
        <v>58.8</v>
      </c>
      <c r="R32" s="5">
        <f>SUM(R23:R31)</f>
        <v>181.29999999999998</v>
      </c>
      <c r="S32" s="5"/>
    </row>
    <row r="35" spans="1:36">
      <c r="A35" s="18" t="s">
        <v>1</v>
      </c>
      <c r="N35" t="s">
        <v>41</v>
      </c>
      <c r="U35" s="19" t="s">
        <v>41</v>
      </c>
    </row>
    <row r="36" spans="1:36">
      <c r="A36" s="2" t="s">
        <v>2</v>
      </c>
      <c r="B36" s="2">
        <v>3</v>
      </c>
      <c r="C36" s="2" t="s">
        <v>65</v>
      </c>
      <c r="D36" s="2">
        <v>3</v>
      </c>
      <c r="E36" s="2" t="s">
        <v>66</v>
      </c>
      <c r="F36" s="2">
        <v>3</v>
      </c>
      <c r="G36" s="2" t="s">
        <v>3</v>
      </c>
      <c r="H36" s="2">
        <f>D36*F36</f>
        <v>9</v>
      </c>
      <c r="I36" s="2" t="s">
        <v>4</v>
      </c>
      <c r="J36" s="3">
        <f>R47^2/(B36*D36*F36)</f>
        <v>1916.898148148148</v>
      </c>
      <c r="N36" s="64" t="s">
        <v>5</v>
      </c>
      <c r="O36" s="67" t="s">
        <v>6</v>
      </c>
      <c r="P36" s="68"/>
      <c r="Q36" s="69"/>
      <c r="R36" s="64" t="s">
        <v>7</v>
      </c>
      <c r="S36" s="73" t="s">
        <v>8</v>
      </c>
      <c r="U36" s="5"/>
      <c r="V36" s="5" t="s">
        <v>46</v>
      </c>
      <c r="W36" s="5" t="s">
        <v>47</v>
      </c>
      <c r="X36" s="5" t="s">
        <v>48</v>
      </c>
      <c r="Y36" s="5" t="s">
        <v>29</v>
      </c>
      <c r="AA36" s="19" t="s">
        <v>41</v>
      </c>
    </row>
    <row r="37" spans="1:36">
      <c r="N37" s="65"/>
      <c r="O37" s="5">
        <v>1</v>
      </c>
      <c r="P37" s="5">
        <v>2</v>
      </c>
      <c r="Q37" s="5">
        <v>3</v>
      </c>
      <c r="R37" s="65"/>
      <c r="S37" s="73"/>
      <c r="U37" s="5" t="s">
        <v>49</v>
      </c>
      <c r="V37" s="5">
        <f>R38</f>
        <v>23</v>
      </c>
      <c r="W37" s="5">
        <f>R41</f>
        <v>24.4</v>
      </c>
      <c r="X37" s="5">
        <f>R44</f>
        <v>25.700000000000003</v>
      </c>
      <c r="Y37" s="5">
        <f>SUM(V37:X37)</f>
        <v>73.099999999999994</v>
      </c>
      <c r="AA37" s="5"/>
      <c r="AB37" s="5" t="s">
        <v>46</v>
      </c>
      <c r="AC37" s="5" t="s">
        <v>47</v>
      </c>
      <c r="AD37" s="5" t="s">
        <v>48</v>
      </c>
      <c r="AE37" s="22" t="s">
        <v>8</v>
      </c>
      <c r="AG37" s="102" t="s">
        <v>46</v>
      </c>
      <c r="AH37" s="84">
        <f>AB41</f>
        <v>8.3666666666666671</v>
      </c>
      <c r="AI37" s="61" t="s">
        <v>49</v>
      </c>
      <c r="AJ37" s="99">
        <f>AE38</f>
        <v>8.1222222222222218</v>
      </c>
    </row>
    <row r="38" spans="1:36">
      <c r="N38" s="5" t="s">
        <v>31</v>
      </c>
      <c r="O38" s="52">
        <v>8.1</v>
      </c>
      <c r="P38" s="52">
        <v>7.1</v>
      </c>
      <c r="Q38" s="52">
        <v>7.8</v>
      </c>
      <c r="R38" s="5">
        <f t="shared" ref="R38:R46" si="8">SUM(O38:Q38)</f>
        <v>23</v>
      </c>
      <c r="S38" s="5">
        <f t="shared" ref="S38:S46" si="9">AVERAGE(O38:Q38)</f>
        <v>7.666666666666667</v>
      </c>
      <c r="U38" s="5" t="s">
        <v>50</v>
      </c>
      <c r="V38" s="5">
        <f>R39</f>
        <v>26.400000000000002</v>
      </c>
      <c r="W38" s="5">
        <f>R42</f>
        <v>25.499999999999996</v>
      </c>
      <c r="X38" s="5">
        <f>R45</f>
        <v>25.7</v>
      </c>
      <c r="Y38" s="5">
        <f t="shared" ref="Y38:Y39" si="10">SUM(V38:X38)</f>
        <v>77.599999999999994</v>
      </c>
      <c r="AA38" s="5" t="s">
        <v>49</v>
      </c>
      <c r="AB38" s="5">
        <f>S38</f>
        <v>7.666666666666667</v>
      </c>
      <c r="AC38" s="5">
        <f>S41</f>
        <v>8.1333333333333329</v>
      </c>
      <c r="AD38" s="5">
        <f>S44</f>
        <v>8.5666666666666682</v>
      </c>
      <c r="AE38" s="5">
        <f>AVERAGE(AB38:AD38)</f>
        <v>8.1222222222222218</v>
      </c>
      <c r="AG38" s="101" t="s">
        <v>47</v>
      </c>
      <c r="AH38" s="85">
        <f>AC41</f>
        <v>8.3888888888888875</v>
      </c>
      <c r="AI38" s="101" t="s">
        <v>50</v>
      </c>
      <c r="AJ38" s="97">
        <f>AE39</f>
        <v>8.6222222222222218</v>
      </c>
    </row>
    <row r="39" spans="1:36">
      <c r="A39" s="5" t="s">
        <v>9</v>
      </c>
      <c r="B39" s="5" t="s">
        <v>10</v>
      </c>
      <c r="C39" s="5" t="s">
        <v>11</v>
      </c>
      <c r="D39" s="5" t="s">
        <v>12</v>
      </c>
      <c r="E39" s="5" t="s">
        <v>13</v>
      </c>
      <c r="F39" s="5"/>
      <c r="G39" s="5" t="s">
        <v>14</v>
      </c>
      <c r="H39" s="5" t="s">
        <v>15</v>
      </c>
      <c r="N39" s="5" t="s">
        <v>32</v>
      </c>
      <c r="O39" s="52">
        <v>8.6</v>
      </c>
      <c r="P39" s="52">
        <v>9</v>
      </c>
      <c r="Q39" s="52">
        <v>8.8000000000000007</v>
      </c>
      <c r="R39" s="5">
        <f t="shared" si="8"/>
        <v>26.400000000000002</v>
      </c>
      <c r="S39" s="5">
        <f t="shared" si="9"/>
        <v>8.8000000000000007</v>
      </c>
      <c r="U39" s="5" t="s">
        <v>51</v>
      </c>
      <c r="V39" s="5">
        <f>R40</f>
        <v>25.9</v>
      </c>
      <c r="W39" s="5">
        <f>R43</f>
        <v>25.6</v>
      </c>
      <c r="X39" s="5">
        <f>R46</f>
        <v>25.300000000000004</v>
      </c>
      <c r="Y39" s="5">
        <f t="shared" si="10"/>
        <v>76.800000000000011</v>
      </c>
      <c r="AA39" s="5" t="s">
        <v>50</v>
      </c>
      <c r="AB39" s="5">
        <f>S39</f>
        <v>8.8000000000000007</v>
      </c>
      <c r="AC39" s="5">
        <f>S42</f>
        <v>8.4999999999999982</v>
      </c>
      <c r="AD39" s="5">
        <f>S45</f>
        <v>8.5666666666666664</v>
      </c>
      <c r="AE39" s="5">
        <f>AVERAGE(AB39:AD39)</f>
        <v>8.6222222222222218</v>
      </c>
      <c r="AG39" s="62" t="s">
        <v>48</v>
      </c>
      <c r="AH39" s="88">
        <f>AD41</f>
        <v>8.5222222222222239</v>
      </c>
      <c r="AI39" s="62" t="s">
        <v>51</v>
      </c>
      <c r="AJ39" s="98">
        <f>AE40</f>
        <v>8.5333333333333332</v>
      </c>
    </row>
    <row r="40" spans="1:36">
      <c r="A40" s="5" t="s">
        <v>16</v>
      </c>
      <c r="B40" s="5">
        <f>B36-1</f>
        <v>2</v>
      </c>
      <c r="C40" s="5">
        <f>SUMSQ(O47:Q47)/H36-J36</f>
        <v>0.16074074074072087</v>
      </c>
      <c r="D40" s="5">
        <f t="shared" ref="D40:D44" si="11">C40/B40</f>
        <v>8.0370370370360433E-2</v>
      </c>
      <c r="E40" s="5">
        <f>D40/D$45</f>
        <v>0.27095364445136777</v>
      </c>
      <c r="F40" s="5" t="s">
        <v>17</v>
      </c>
      <c r="G40" s="5" t="s">
        <v>18</v>
      </c>
      <c r="H40" s="5" t="s">
        <v>19</v>
      </c>
      <c r="N40" s="5" t="s">
        <v>33</v>
      </c>
      <c r="O40" s="52">
        <v>8.3000000000000007</v>
      </c>
      <c r="P40" s="52">
        <v>8.6999999999999993</v>
      </c>
      <c r="Q40" s="52">
        <v>8.9</v>
      </c>
      <c r="R40" s="5">
        <f t="shared" si="8"/>
        <v>25.9</v>
      </c>
      <c r="S40" s="5">
        <f t="shared" si="9"/>
        <v>8.6333333333333329</v>
      </c>
      <c r="U40" s="5" t="s">
        <v>29</v>
      </c>
      <c r="V40" s="5">
        <f>SUM(V37:V39)</f>
        <v>75.300000000000011</v>
      </c>
      <c r="W40" s="5">
        <f>SUM(W37:W39)</f>
        <v>75.5</v>
      </c>
      <c r="X40" s="5">
        <f>SUM(X37:X39)</f>
        <v>76.700000000000017</v>
      </c>
      <c r="Y40" s="5"/>
      <c r="AA40" s="5" t="s">
        <v>51</v>
      </c>
      <c r="AB40" s="5">
        <f>S40</f>
        <v>8.6333333333333329</v>
      </c>
      <c r="AC40" s="5">
        <f>S43</f>
        <v>8.5333333333333332</v>
      </c>
      <c r="AD40" s="5">
        <f>S46</f>
        <v>8.4333333333333353</v>
      </c>
      <c r="AE40" s="5">
        <f>AVERAGE(AB40:AD40)</f>
        <v>8.5333333333333332</v>
      </c>
    </row>
    <row r="41" spans="1:36">
      <c r="A41" s="5" t="s">
        <v>20</v>
      </c>
      <c r="B41" s="5">
        <f>H36-1</f>
        <v>8</v>
      </c>
      <c r="C41" s="5">
        <f>SUMSQ(R38:R46)/B36-J36</f>
        <v>2.7051851851854281</v>
      </c>
      <c r="D41" s="5">
        <f t="shared" si="11"/>
        <v>0.33814814814817851</v>
      </c>
      <c r="E41" s="5">
        <f>D41/D$45</f>
        <v>1.1400031215859521</v>
      </c>
      <c r="F41" s="5" t="s">
        <v>17</v>
      </c>
      <c r="G41" s="5" t="s">
        <v>21</v>
      </c>
      <c r="H41" s="5" t="s">
        <v>22</v>
      </c>
      <c r="N41" s="5" t="s">
        <v>34</v>
      </c>
      <c r="O41" s="52">
        <v>8.1</v>
      </c>
      <c r="P41" s="52">
        <v>7.2</v>
      </c>
      <c r="Q41" s="52">
        <v>9.1</v>
      </c>
      <c r="R41" s="5">
        <f t="shared" si="8"/>
        <v>24.4</v>
      </c>
      <c r="S41" s="5">
        <f t="shared" si="9"/>
        <v>8.1333333333333329</v>
      </c>
      <c r="AA41" s="22" t="s">
        <v>8</v>
      </c>
      <c r="AB41" s="5">
        <f>AVERAGE(AB38:AB40)</f>
        <v>8.3666666666666671</v>
      </c>
      <c r="AC41" s="5">
        <f>AVERAGE(AC38:AC40)</f>
        <v>8.3888888888888875</v>
      </c>
      <c r="AD41" s="5">
        <f>AVERAGE(AD38:AD40)</f>
        <v>8.5222222222222239</v>
      </c>
      <c r="AE41" s="5"/>
    </row>
    <row r="42" spans="1:36">
      <c r="A42" s="22" t="s">
        <v>54</v>
      </c>
      <c r="B42" s="5">
        <f>D36-1</f>
        <v>2</v>
      </c>
      <c r="C42" s="5">
        <f>SUMSQ(V40:X40)/(B36*F36)-J36</f>
        <v>0.1274074074078726</v>
      </c>
      <c r="D42" s="5">
        <f t="shared" si="11"/>
        <v>6.3703703703936299E-2</v>
      </c>
      <c r="E42" s="5">
        <f>D42/D$45</f>
        <v>0.21476510067194093</v>
      </c>
      <c r="F42" s="5" t="s">
        <v>17</v>
      </c>
      <c r="G42" s="5" t="s">
        <v>18</v>
      </c>
      <c r="H42" s="5" t="s">
        <v>19</v>
      </c>
      <c r="N42" s="5" t="s">
        <v>35</v>
      </c>
      <c r="O42" s="52">
        <v>8.1999999999999993</v>
      </c>
      <c r="P42" s="52">
        <v>9.1</v>
      </c>
      <c r="Q42" s="52">
        <v>8.1999999999999993</v>
      </c>
      <c r="R42" s="5">
        <f t="shared" si="8"/>
        <v>25.499999999999996</v>
      </c>
      <c r="S42" s="5">
        <f t="shared" si="9"/>
        <v>8.4999999999999982</v>
      </c>
    </row>
    <row r="43" spans="1:36">
      <c r="A43" s="22" t="s">
        <v>55</v>
      </c>
      <c r="B43" s="5">
        <f>F36-1</f>
        <v>2</v>
      </c>
      <c r="C43" s="5">
        <f>SUMSQ(Y37:Y39)/(B36*D36)-J36</f>
        <v>1.2807407407408391</v>
      </c>
      <c r="D43" s="5">
        <f>C43/B43</f>
        <v>0.64037037037041955</v>
      </c>
      <c r="E43" s="5">
        <f>D43/D$45</f>
        <v>2.1588887154677825</v>
      </c>
      <c r="F43" s="5" t="s">
        <v>17</v>
      </c>
      <c r="G43" s="5" t="s">
        <v>18</v>
      </c>
      <c r="H43" s="5" t="s">
        <v>19</v>
      </c>
      <c r="N43" s="5" t="s">
        <v>36</v>
      </c>
      <c r="O43" s="52">
        <v>8.5</v>
      </c>
      <c r="P43" s="52">
        <v>8.3000000000000007</v>
      </c>
      <c r="Q43" s="52">
        <v>8.8000000000000007</v>
      </c>
      <c r="R43" s="5">
        <f t="shared" si="8"/>
        <v>25.6</v>
      </c>
      <c r="S43" s="5">
        <f t="shared" si="9"/>
        <v>8.5333333333333332</v>
      </c>
    </row>
    <row r="44" spans="1:36">
      <c r="A44" s="22" t="s">
        <v>53</v>
      </c>
      <c r="B44" s="5">
        <f>B41-B42-B43</f>
        <v>4</v>
      </c>
      <c r="C44" s="5">
        <f>C41-C42-C43</f>
        <v>1.2970370370367164</v>
      </c>
      <c r="D44" s="5">
        <f t="shared" si="11"/>
        <v>0.32425925925917909</v>
      </c>
      <c r="E44" s="5">
        <f>D44/D$45</f>
        <v>1.0931793351020422</v>
      </c>
      <c r="F44" s="5" t="s">
        <v>17</v>
      </c>
      <c r="G44" s="5" t="s">
        <v>23</v>
      </c>
      <c r="H44" s="5" t="s">
        <v>24</v>
      </c>
      <c r="N44" s="5" t="s">
        <v>37</v>
      </c>
      <c r="O44" s="52">
        <v>9.1</v>
      </c>
      <c r="P44" s="52">
        <v>8.5</v>
      </c>
      <c r="Q44" s="52">
        <v>8.1</v>
      </c>
      <c r="R44" s="5">
        <f t="shared" si="8"/>
        <v>25.700000000000003</v>
      </c>
      <c r="S44" s="5">
        <f t="shared" si="9"/>
        <v>8.5666666666666682</v>
      </c>
    </row>
    <row r="45" spans="1:36">
      <c r="A45" s="5" t="s">
        <v>25</v>
      </c>
      <c r="B45" s="5">
        <f>B46-B41-B42</f>
        <v>16</v>
      </c>
      <c r="C45" s="7">
        <f>C46-C40-C41</f>
        <v>4.7459259259255759</v>
      </c>
      <c r="D45" s="5">
        <f>C45/B45</f>
        <v>0.2966203703703485</v>
      </c>
      <c r="E45" s="5"/>
      <c r="F45" s="5"/>
      <c r="G45" s="5"/>
      <c r="H45" s="5"/>
      <c r="N45" s="5" t="s">
        <v>38</v>
      </c>
      <c r="O45" s="52">
        <v>7.8</v>
      </c>
      <c r="P45" s="52">
        <v>8.9</v>
      </c>
      <c r="Q45" s="52">
        <v>9</v>
      </c>
      <c r="R45" s="5">
        <f t="shared" si="8"/>
        <v>25.7</v>
      </c>
      <c r="S45" s="5">
        <f t="shared" si="9"/>
        <v>8.5666666666666664</v>
      </c>
    </row>
    <row r="46" spans="1:36">
      <c r="A46" s="5" t="s">
        <v>26</v>
      </c>
      <c r="B46" s="5">
        <f>B36*D36*F36-1</f>
        <v>26</v>
      </c>
      <c r="C46" s="7">
        <f>SUMSQ(O38:Q46)-J36</f>
        <v>7.6118518518517249</v>
      </c>
      <c r="D46" s="5"/>
      <c r="E46" s="5"/>
      <c r="F46" s="5"/>
      <c r="G46" s="5"/>
      <c r="H46" s="5"/>
      <c r="N46" s="5" t="s">
        <v>39</v>
      </c>
      <c r="O46" s="52">
        <v>8.8000000000000007</v>
      </c>
      <c r="P46" s="52">
        <v>8.4</v>
      </c>
      <c r="Q46" s="52">
        <v>8.1</v>
      </c>
      <c r="R46" s="5">
        <f t="shared" si="8"/>
        <v>25.300000000000004</v>
      </c>
      <c r="S46" s="5">
        <f t="shared" si="9"/>
        <v>8.4333333333333353</v>
      </c>
    </row>
    <row r="47" spans="1:36">
      <c r="N47" s="5" t="s">
        <v>27</v>
      </c>
      <c r="O47" s="5">
        <f>SUM(O38:O46)</f>
        <v>75.5</v>
      </c>
      <c r="P47" s="5">
        <f>SUM(P38:P46)</f>
        <v>75.200000000000017</v>
      </c>
      <c r="Q47" s="5">
        <f>SUM(Q38:Q46)</f>
        <v>76.799999999999983</v>
      </c>
      <c r="R47" s="5">
        <f>SUM(R38:R46)</f>
        <v>227.5</v>
      </c>
      <c r="S47" s="5"/>
    </row>
    <row r="50" spans="1:36">
      <c r="A50" s="18" t="s">
        <v>63</v>
      </c>
      <c r="N50" t="s">
        <v>42</v>
      </c>
      <c r="U50" s="19" t="s">
        <v>42</v>
      </c>
      <c r="AA50" s="19" t="s">
        <v>42</v>
      </c>
    </row>
    <row r="51" spans="1:36">
      <c r="A51" s="2" t="s">
        <v>2</v>
      </c>
      <c r="B51" s="2">
        <v>3</v>
      </c>
      <c r="C51" s="2" t="s">
        <v>65</v>
      </c>
      <c r="D51" s="2">
        <v>3</v>
      </c>
      <c r="E51" s="2" t="s">
        <v>66</v>
      </c>
      <c r="F51" s="2">
        <v>3</v>
      </c>
      <c r="G51" s="2" t="s">
        <v>3</v>
      </c>
      <c r="H51" s="2">
        <f>D51*F51</f>
        <v>9</v>
      </c>
      <c r="I51" s="2" t="s">
        <v>4</v>
      </c>
      <c r="J51" s="3">
        <f>R62^2/(B51*D51*F51)</f>
        <v>2656.1792592592587</v>
      </c>
      <c r="N51" s="73" t="s">
        <v>5</v>
      </c>
      <c r="O51" s="74" t="s">
        <v>6</v>
      </c>
      <c r="P51" s="74"/>
      <c r="Q51" s="74"/>
      <c r="R51" s="73" t="s">
        <v>7</v>
      </c>
      <c r="S51" s="73" t="s">
        <v>8</v>
      </c>
      <c r="U51" s="5"/>
      <c r="V51" s="5" t="s">
        <v>46</v>
      </c>
      <c r="W51" s="5" t="s">
        <v>47</v>
      </c>
      <c r="X51" s="5" t="s">
        <v>48</v>
      </c>
      <c r="Y51" s="5" t="s">
        <v>29</v>
      </c>
      <c r="AA51" s="5"/>
      <c r="AB51" s="5" t="s">
        <v>46</v>
      </c>
      <c r="AC51" s="5" t="s">
        <v>47</v>
      </c>
      <c r="AD51" s="5" t="s">
        <v>48</v>
      </c>
      <c r="AE51" s="22" t="s">
        <v>8</v>
      </c>
      <c r="AG51" s="102" t="s">
        <v>46</v>
      </c>
      <c r="AH51" s="84">
        <f>AB55</f>
        <v>9.4222222222222225</v>
      </c>
      <c r="AI51" s="61" t="s">
        <v>49</v>
      </c>
      <c r="AJ51" s="99">
        <f>AE52</f>
        <v>9.7111111111111104</v>
      </c>
    </row>
    <row r="52" spans="1:36">
      <c r="N52" s="73"/>
      <c r="O52" s="5">
        <v>1</v>
      </c>
      <c r="P52" s="5">
        <v>2</v>
      </c>
      <c r="Q52" s="5">
        <v>3</v>
      </c>
      <c r="R52" s="73"/>
      <c r="S52" s="73"/>
      <c r="U52" s="5" t="s">
        <v>49</v>
      </c>
      <c r="V52" s="5">
        <f>R53</f>
        <v>27.700000000000003</v>
      </c>
      <c r="W52" s="5">
        <f>R56</f>
        <v>30.2</v>
      </c>
      <c r="X52" s="5">
        <f>R59</f>
        <v>29.5</v>
      </c>
      <c r="Y52" s="5">
        <f>SUM(V52:X52)</f>
        <v>87.4</v>
      </c>
      <c r="AA52" s="5" t="s">
        <v>49</v>
      </c>
      <c r="AB52" s="5">
        <f>S53</f>
        <v>9.2333333333333343</v>
      </c>
      <c r="AC52" s="5">
        <f>S56</f>
        <v>10.066666666666666</v>
      </c>
      <c r="AD52" s="5">
        <f>S59</f>
        <v>9.8333333333333339</v>
      </c>
      <c r="AE52" s="5">
        <f>AVERAGE(AB52:AD52)</f>
        <v>9.7111111111111104</v>
      </c>
      <c r="AG52" s="101" t="s">
        <v>47</v>
      </c>
      <c r="AH52" s="85">
        <f>AC55</f>
        <v>10.377777777777778</v>
      </c>
      <c r="AI52" s="101" t="s">
        <v>50</v>
      </c>
      <c r="AJ52" s="97">
        <f>AE53</f>
        <v>9.9666666666666668</v>
      </c>
    </row>
    <row r="53" spans="1:36">
      <c r="N53" s="5" t="s">
        <v>31</v>
      </c>
      <c r="O53" s="52">
        <v>9.1</v>
      </c>
      <c r="P53" s="52">
        <v>9.5</v>
      </c>
      <c r="Q53" s="52">
        <v>9.1</v>
      </c>
      <c r="R53" s="5">
        <f>SUM(O53:Q53)</f>
        <v>27.700000000000003</v>
      </c>
      <c r="S53" s="5">
        <f>AVERAGE(O53:Q53)</f>
        <v>9.2333333333333343</v>
      </c>
      <c r="U53" s="5" t="s">
        <v>50</v>
      </c>
      <c r="V53" s="5">
        <f>R54</f>
        <v>28.4</v>
      </c>
      <c r="W53" s="5">
        <f>R57</f>
        <v>31.6</v>
      </c>
      <c r="X53" s="5">
        <f>R60</f>
        <v>29.700000000000003</v>
      </c>
      <c r="Y53" s="5">
        <f t="shared" ref="Y53:Y54" si="12">SUM(V53:X53)</f>
        <v>89.7</v>
      </c>
      <c r="AA53" s="5" t="s">
        <v>50</v>
      </c>
      <c r="AB53" s="5">
        <f>S54</f>
        <v>9.4666666666666668</v>
      </c>
      <c r="AC53" s="5">
        <f>S57</f>
        <v>10.533333333333333</v>
      </c>
      <c r="AD53" s="5">
        <f>S60</f>
        <v>9.9</v>
      </c>
      <c r="AE53" s="5">
        <f>AVERAGE(AB53:AD53)</f>
        <v>9.9666666666666668</v>
      </c>
      <c r="AG53" s="62" t="s">
        <v>48</v>
      </c>
      <c r="AH53" s="88">
        <f>AD55</f>
        <v>9.9555555555555557</v>
      </c>
      <c r="AI53" s="62" t="s">
        <v>51</v>
      </c>
      <c r="AJ53" s="98">
        <f>AE54</f>
        <v>10.077777777777778</v>
      </c>
    </row>
    <row r="54" spans="1:36">
      <c r="A54" s="5" t="s">
        <v>9</v>
      </c>
      <c r="B54" s="5" t="s">
        <v>10</v>
      </c>
      <c r="C54" s="5" t="s">
        <v>11</v>
      </c>
      <c r="D54" s="5" t="s">
        <v>12</v>
      </c>
      <c r="E54" s="5" t="s">
        <v>13</v>
      </c>
      <c r="F54" s="5"/>
      <c r="G54" s="5" t="s">
        <v>14</v>
      </c>
      <c r="H54" s="5" t="s">
        <v>15</v>
      </c>
      <c r="N54" s="5" t="s">
        <v>32</v>
      </c>
      <c r="O54" s="52">
        <v>9</v>
      </c>
      <c r="P54" s="52">
        <v>9.9</v>
      </c>
      <c r="Q54" s="52">
        <v>9.5</v>
      </c>
      <c r="R54" s="5">
        <f t="shared" ref="R54:R61" si="13">SUM(O54:Q54)</f>
        <v>28.4</v>
      </c>
      <c r="S54" s="5">
        <f t="shared" ref="S54:S61" si="14">AVERAGE(O54:Q54)</f>
        <v>9.4666666666666668</v>
      </c>
      <c r="U54" s="5" t="s">
        <v>51</v>
      </c>
      <c r="V54" s="5">
        <f>R55</f>
        <v>28.7</v>
      </c>
      <c r="W54" s="5">
        <f>R58</f>
        <v>31.599999999999998</v>
      </c>
      <c r="X54" s="5">
        <f>R61</f>
        <v>30.4</v>
      </c>
      <c r="Y54" s="5">
        <f t="shared" si="12"/>
        <v>90.699999999999989</v>
      </c>
      <c r="AA54" s="5" t="s">
        <v>51</v>
      </c>
      <c r="AB54" s="5">
        <f>S55</f>
        <v>9.5666666666666664</v>
      </c>
      <c r="AC54" s="5">
        <f>S58</f>
        <v>10.533333333333333</v>
      </c>
      <c r="AD54" s="5">
        <f>S61</f>
        <v>10.133333333333333</v>
      </c>
      <c r="AE54" s="5">
        <f>AVERAGE(AB54:AD54)</f>
        <v>10.077777777777778</v>
      </c>
    </row>
    <row r="55" spans="1:36">
      <c r="A55" s="5" t="s">
        <v>16</v>
      </c>
      <c r="B55" s="5">
        <f>B51-1</f>
        <v>2</v>
      </c>
      <c r="C55" s="5">
        <f>SUMSQ(O62:Q62)/H51-J51</f>
        <v>1.6274074074081</v>
      </c>
      <c r="D55" s="5">
        <f>C55/B55</f>
        <v>0.81370370370404999</v>
      </c>
      <c r="E55" s="5">
        <f>D55/D$60</f>
        <v>1.3990288943730536</v>
      </c>
      <c r="F55" s="5" t="s">
        <v>17</v>
      </c>
      <c r="G55" s="5" t="s">
        <v>18</v>
      </c>
      <c r="H55" s="5" t="s">
        <v>19</v>
      </c>
      <c r="N55" s="5" t="s">
        <v>33</v>
      </c>
      <c r="O55" s="52">
        <v>9.3000000000000007</v>
      </c>
      <c r="P55" s="52">
        <v>9.6999999999999993</v>
      </c>
      <c r="Q55" s="52">
        <v>9.6999999999999993</v>
      </c>
      <c r="R55" s="5">
        <f t="shared" si="13"/>
        <v>28.7</v>
      </c>
      <c r="S55" s="5">
        <f t="shared" si="14"/>
        <v>9.5666666666666664</v>
      </c>
      <c r="U55" s="5" t="s">
        <v>29</v>
      </c>
      <c r="V55" s="5">
        <f>SUM(V52:V54)</f>
        <v>84.8</v>
      </c>
      <c r="W55" s="5">
        <f>SUM(W52:W54)</f>
        <v>93.399999999999991</v>
      </c>
      <c r="X55" s="5">
        <f>SUM(X52:X54)</f>
        <v>89.6</v>
      </c>
      <c r="Y55" s="5"/>
      <c r="AA55" s="22" t="s">
        <v>8</v>
      </c>
      <c r="AB55" s="5">
        <f>AVERAGE(AB52:AB54)</f>
        <v>9.4222222222222225</v>
      </c>
      <c r="AC55" s="5">
        <f>AVERAGE(AC52:AC54)</f>
        <v>10.377777777777778</v>
      </c>
      <c r="AD55" s="5">
        <f>AVERAGE(AD52:AD54)</f>
        <v>9.9555555555555557</v>
      </c>
      <c r="AE55" s="5"/>
    </row>
    <row r="56" spans="1:36">
      <c r="A56" s="5" t="s">
        <v>20</v>
      </c>
      <c r="B56" s="5">
        <f>H51-1</f>
        <v>8</v>
      </c>
      <c r="C56" s="5">
        <f>SUMSQ(R53:R61)/B51-J51</f>
        <v>4.8874074074078635</v>
      </c>
      <c r="D56" s="5">
        <f>C56/B56</f>
        <v>0.61092592592598294</v>
      </c>
      <c r="E56" s="5">
        <f>D56/D$60</f>
        <v>1.050386054286566</v>
      </c>
      <c r="F56" s="5" t="s">
        <v>17</v>
      </c>
      <c r="G56" s="5" t="s">
        <v>21</v>
      </c>
      <c r="H56" s="5" t="s">
        <v>22</v>
      </c>
      <c r="N56" s="5" t="s">
        <v>34</v>
      </c>
      <c r="O56" s="52">
        <v>9.9</v>
      </c>
      <c r="P56" s="52">
        <v>9.1</v>
      </c>
      <c r="Q56" s="52">
        <v>11.2</v>
      </c>
      <c r="R56" s="5">
        <f t="shared" si="13"/>
        <v>30.2</v>
      </c>
      <c r="S56" s="5">
        <f t="shared" si="14"/>
        <v>10.066666666666666</v>
      </c>
    </row>
    <row r="57" spans="1:36">
      <c r="A57" s="22" t="s">
        <v>54</v>
      </c>
      <c r="B57" s="5">
        <f>D51-1</f>
        <v>2</v>
      </c>
      <c r="C57" s="5">
        <f>SUMSQ(V55:X55)/(B51*F51)-J51</f>
        <v>4.1274074074076452</v>
      </c>
      <c r="D57" s="5">
        <f t="shared" ref="D57:D59" si="15">C57/B57</f>
        <v>2.0637037037038226</v>
      </c>
      <c r="E57" s="5">
        <f>D57/D$60</f>
        <v>3.5481970866835626</v>
      </c>
      <c r="F57" s="5" t="s">
        <v>17</v>
      </c>
      <c r="G57" s="5" t="s">
        <v>18</v>
      </c>
      <c r="H57" s="5" t="s">
        <v>19</v>
      </c>
      <c r="N57" s="5" t="s">
        <v>35</v>
      </c>
      <c r="O57" s="52">
        <v>9.6999999999999993</v>
      </c>
      <c r="P57" s="52">
        <v>11.4</v>
      </c>
      <c r="Q57" s="52">
        <v>10.5</v>
      </c>
      <c r="R57" s="5">
        <f t="shared" si="13"/>
        <v>31.6</v>
      </c>
      <c r="S57" s="5">
        <f t="shared" si="14"/>
        <v>10.533333333333333</v>
      </c>
    </row>
    <row r="58" spans="1:36">
      <c r="A58" s="22" t="s">
        <v>55</v>
      </c>
      <c r="B58" s="5">
        <f>F51-1</f>
        <v>2</v>
      </c>
      <c r="C58" s="5">
        <f>SUMSQ(Y52:Y54)/(B51*D51)-J51</f>
        <v>0.63629629629667761</v>
      </c>
      <c r="D58" s="5">
        <f>C58/B58</f>
        <v>0.31814814814833881</v>
      </c>
      <c r="E58" s="5">
        <f>D58/D$60</f>
        <v>0.54700310435442046</v>
      </c>
      <c r="F58" s="5" t="s">
        <v>17</v>
      </c>
      <c r="G58" s="5" t="s">
        <v>18</v>
      </c>
      <c r="H58" s="5" t="s">
        <v>19</v>
      </c>
      <c r="N58" s="5" t="s">
        <v>36</v>
      </c>
      <c r="O58" s="52">
        <v>9.5</v>
      </c>
      <c r="P58" s="52">
        <v>10.9</v>
      </c>
      <c r="Q58" s="52">
        <v>11.2</v>
      </c>
      <c r="R58" s="5">
        <f t="shared" si="13"/>
        <v>31.599999999999998</v>
      </c>
      <c r="S58" s="5">
        <f t="shared" si="14"/>
        <v>10.533333333333333</v>
      </c>
    </row>
    <row r="59" spans="1:36">
      <c r="A59" s="22" t="s">
        <v>53</v>
      </c>
      <c r="B59" s="5">
        <f>B56-B57-B58</f>
        <v>4</v>
      </c>
      <c r="C59" s="5">
        <f>C56-C57-C58</f>
        <v>0.12370370370354067</v>
      </c>
      <c r="D59" s="5">
        <f t="shared" si="15"/>
        <v>3.0925925925885167E-2</v>
      </c>
      <c r="E59" s="5">
        <f>D59/D$60</f>
        <v>5.3172013054140328E-2</v>
      </c>
      <c r="F59" s="5" t="s">
        <v>17</v>
      </c>
      <c r="G59" s="5" t="s">
        <v>23</v>
      </c>
      <c r="H59" s="5" t="s">
        <v>24</v>
      </c>
      <c r="N59" s="5" t="s">
        <v>37</v>
      </c>
      <c r="O59" s="52">
        <v>10.9</v>
      </c>
      <c r="P59" s="52">
        <v>9.6999999999999993</v>
      </c>
      <c r="Q59" s="52">
        <v>8.9</v>
      </c>
      <c r="R59" s="5">
        <f t="shared" si="13"/>
        <v>29.5</v>
      </c>
      <c r="S59" s="5">
        <f t="shared" si="14"/>
        <v>9.8333333333333339</v>
      </c>
    </row>
    <row r="60" spans="1:36">
      <c r="A60" s="5" t="s">
        <v>25</v>
      </c>
      <c r="B60" s="5">
        <f>B61-B56-B57</f>
        <v>16</v>
      </c>
      <c r="C60" s="7">
        <f>C61-C55-C56</f>
        <v>9.305925925925294</v>
      </c>
      <c r="D60" s="5">
        <f>C60/B60</f>
        <v>0.58162037037033087</v>
      </c>
      <c r="E60" s="5"/>
      <c r="F60" s="5"/>
      <c r="G60" s="5"/>
      <c r="H60" s="5"/>
      <c r="N60" s="5" t="s">
        <v>38</v>
      </c>
      <c r="O60" s="52">
        <v>8.8000000000000007</v>
      </c>
      <c r="P60" s="52">
        <v>10.5</v>
      </c>
      <c r="Q60" s="52">
        <v>10.4</v>
      </c>
      <c r="R60" s="5">
        <f t="shared" si="13"/>
        <v>29.700000000000003</v>
      </c>
      <c r="S60" s="5">
        <f t="shared" si="14"/>
        <v>9.9</v>
      </c>
    </row>
    <row r="61" spans="1:36">
      <c r="A61" s="5" t="s">
        <v>26</v>
      </c>
      <c r="B61" s="5">
        <f>B51*D51*F51-1</f>
        <v>26</v>
      </c>
      <c r="C61" s="7">
        <f>SUMSQ(O53:Q61)-J51</f>
        <v>15.820740740741257</v>
      </c>
      <c r="D61" s="5"/>
      <c r="E61" s="5"/>
      <c r="F61" s="5"/>
      <c r="G61" s="5"/>
      <c r="H61" s="5"/>
      <c r="N61" s="5" t="s">
        <v>39</v>
      </c>
      <c r="O61" s="52">
        <v>10.1</v>
      </c>
      <c r="P61" s="52">
        <v>10.9</v>
      </c>
      <c r="Q61" s="52">
        <v>9.4</v>
      </c>
      <c r="R61" s="5">
        <f t="shared" si="13"/>
        <v>30.4</v>
      </c>
      <c r="S61" s="5">
        <f t="shared" si="14"/>
        <v>10.133333333333333</v>
      </c>
    </row>
    <row r="62" spans="1:36">
      <c r="N62" s="5" t="s">
        <v>27</v>
      </c>
      <c r="O62" s="52">
        <f>SUM(O53:O61)</f>
        <v>86.3</v>
      </c>
      <c r="P62" s="5">
        <f>SUM(P53:P61)</f>
        <v>91.6</v>
      </c>
      <c r="Q62" s="5">
        <f>SUM(Q53:Q61)</f>
        <v>89.90000000000002</v>
      </c>
      <c r="R62" s="5">
        <f t="shared" ref="R62" si="16">SUM(R53:R61)</f>
        <v>267.79999999999995</v>
      </c>
      <c r="S62" s="5"/>
    </row>
    <row r="65" spans="1:38">
      <c r="A65" s="18" t="s">
        <v>80</v>
      </c>
      <c r="N65" t="s">
        <v>43</v>
      </c>
    </row>
    <row r="66" spans="1:38">
      <c r="A66" s="2" t="s">
        <v>2</v>
      </c>
      <c r="B66" s="2">
        <v>3</v>
      </c>
      <c r="C66" s="2" t="s">
        <v>65</v>
      </c>
      <c r="D66" s="2">
        <v>3</v>
      </c>
      <c r="E66" s="2" t="s">
        <v>66</v>
      </c>
      <c r="F66" s="2">
        <v>3</v>
      </c>
      <c r="G66" s="2" t="s">
        <v>3</v>
      </c>
      <c r="H66" s="2">
        <f>D66*F66</f>
        <v>9</v>
      </c>
      <c r="I66" s="2" t="s">
        <v>4</v>
      </c>
      <c r="J66" s="3">
        <f>R77^2/(B66*D66*F66)</f>
        <v>3871.2181481481471</v>
      </c>
      <c r="N66" s="64" t="s">
        <v>5</v>
      </c>
      <c r="O66" s="67" t="s">
        <v>6</v>
      </c>
      <c r="P66" s="68"/>
      <c r="Q66" s="69"/>
      <c r="R66" s="64" t="s">
        <v>7</v>
      </c>
      <c r="S66" s="64" t="s">
        <v>8</v>
      </c>
    </row>
    <row r="67" spans="1:38">
      <c r="N67" s="65"/>
      <c r="O67" s="5">
        <v>1</v>
      </c>
      <c r="P67" s="5">
        <v>2</v>
      </c>
      <c r="Q67" s="5">
        <v>3</v>
      </c>
      <c r="R67" s="65"/>
      <c r="S67" s="65"/>
    </row>
    <row r="68" spans="1:38">
      <c r="N68" s="5" t="s">
        <v>31</v>
      </c>
      <c r="O68" s="52">
        <v>11</v>
      </c>
      <c r="P68" s="52">
        <v>11.1</v>
      </c>
      <c r="Q68" s="52">
        <v>10.9</v>
      </c>
      <c r="R68" s="5">
        <f>SUM(O68:Q68)</f>
        <v>33</v>
      </c>
      <c r="S68" s="5">
        <f>AVERAGE(O68:Q68)</f>
        <v>11</v>
      </c>
      <c r="U68" s="19" t="s">
        <v>80</v>
      </c>
      <c r="AA68" s="19" t="s">
        <v>43</v>
      </c>
    </row>
    <row r="69" spans="1:38">
      <c r="A69" s="5" t="s">
        <v>9</v>
      </c>
      <c r="B69" s="5" t="s">
        <v>10</v>
      </c>
      <c r="C69" s="5" t="s">
        <v>11</v>
      </c>
      <c r="D69" s="5" t="s">
        <v>12</v>
      </c>
      <c r="E69" s="5" t="s">
        <v>13</v>
      </c>
      <c r="F69" s="5"/>
      <c r="G69" s="5" t="s">
        <v>14</v>
      </c>
      <c r="H69" s="5" t="s">
        <v>15</v>
      </c>
      <c r="N69" s="5" t="s">
        <v>32</v>
      </c>
      <c r="O69" s="52">
        <v>10.3</v>
      </c>
      <c r="P69" s="52">
        <v>12.2</v>
      </c>
      <c r="Q69" s="52">
        <v>11.5</v>
      </c>
      <c r="R69" s="5">
        <f t="shared" ref="R69:R76" si="17">SUM(O69:Q69)</f>
        <v>34</v>
      </c>
      <c r="S69" s="5">
        <f t="shared" ref="S69:S76" si="18">AVERAGE(O69:Q69)</f>
        <v>11.333333333333334</v>
      </c>
      <c r="U69" s="5"/>
      <c r="V69" s="5" t="s">
        <v>46</v>
      </c>
      <c r="W69" s="5" t="s">
        <v>47</v>
      </c>
      <c r="X69" s="5" t="s">
        <v>48</v>
      </c>
      <c r="Y69" s="5" t="s">
        <v>29</v>
      </c>
      <c r="AA69" s="5"/>
      <c r="AB69" s="5" t="s">
        <v>46</v>
      </c>
      <c r="AC69" s="5" t="s">
        <v>47</v>
      </c>
      <c r="AD69" s="5" t="s">
        <v>48</v>
      </c>
      <c r="AE69" s="22" t="s">
        <v>8</v>
      </c>
      <c r="AG69" s="61" t="s">
        <v>46</v>
      </c>
      <c r="AH69" s="84">
        <f>AB73</f>
        <v>11.300000000000002</v>
      </c>
      <c r="AI69" s="61" t="s">
        <v>49</v>
      </c>
      <c r="AJ69" s="99">
        <f>AE70</f>
        <v>11.644444444444446</v>
      </c>
    </row>
    <row r="70" spans="1:38">
      <c r="A70" s="5" t="s">
        <v>16</v>
      </c>
      <c r="B70" s="5">
        <f>B66-1</f>
        <v>2</v>
      </c>
      <c r="C70" s="5">
        <f>SUMSQ(O77:Q77)/H66-J66</f>
        <v>2.658518518519486</v>
      </c>
      <c r="D70" s="5">
        <f t="shared" ref="D70:D75" si="19">C70/B70</f>
        <v>1.329259259259743</v>
      </c>
      <c r="E70" s="5">
        <f>D70/D$75</f>
        <v>1.3708283599910493</v>
      </c>
      <c r="F70" s="5" t="s">
        <v>17</v>
      </c>
      <c r="G70" s="5" t="s">
        <v>18</v>
      </c>
      <c r="H70" s="5" t="s">
        <v>19</v>
      </c>
      <c r="N70" s="5" t="s">
        <v>33</v>
      </c>
      <c r="O70" s="52">
        <v>11.2</v>
      </c>
      <c r="P70" s="52">
        <v>11.5</v>
      </c>
      <c r="Q70" s="52">
        <v>12</v>
      </c>
      <c r="R70" s="5">
        <f t="shared" si="17"/>
        <v>34.700000000000003</v>
      </c>
      <c r="S70" s="5">
        <f t="shared" si="18"/>
        <v>11.566666666666668</v>
      </c>
      <c r="U70" s="5" t="s">
        <v>49</v>
      </c>
      <c r="V70" s="5">
        <f>R68</f>
        <v>33</v>
      </c>
      <c r="W70" s="5">
        <f>R71</f>
        <v>37.099999999999994</v>
      </c>
      <c r="X70" s="5">
        <f>R74</f>
        <v>34.700000000000003</v>
      </c>
      <c r="Y70" s="5">
        <f>SUM(V70:X70)</f>
        <v>104.8</v>
      </c>
      <c r="AA70" s="5" t="s">
        <v>49</v>
      </c>
      <c r="AB70" s="5">
        <f>S68</f>
        <v>11</v>
      </c>
      <c r="AC70" s="5">
        <f>S71</f>
        <v>12.366666666666665</v>
      </c>
      <c r="AD70" s="5">
        <f>S74</f>
        <v>11.566666666666668</v>
      </c>
      <c r="AE70" s="5">
        <f>AVERAGE(AB70:AD70)</f>
        <v>11.644444444444446</v>
      </c>
      <c r="AG70" s="101" t="s">
        <v>47</v>
      </c>
      <c r="AH70" s="85">
        <f>AC73</f>
        <v>12.6</v>
      </c>
      <c r="AI70" s="101" t="s">
        <v>50</v>
      </c>
      <c r="AJ70" s="97">
        <f>AE71</f>
        <v>11.977777777777776</v>
      </c>
    </row>
    <row r="71" spans="1:38">
      <c r="A71" s="5" t="s">
        <v>20</v>
      </c>
      <c r="B71" s="5">
        <f>H66-1</f>
        <v>8</v>
      </c>
      <c r="C71" s="5">
        <f>SUMSQ(R68:R76)/B66-J66</f>
        <v>11.318518518519795</v>
      </c>
      <c r="D71" s="5">
        <f t="shared" si="19"/>
        <v>1.4148148148149744</v>
      </c>
      <c r="E71" s="5">
        <f>D71/D$75</f>
        <v>1.4590594413943978</v>
      </c>
      <c r="F71" s="5" t="s">
        <v>17</v>
      </c>
      <c r="G71" s="5" t="s">
        <v>21</v>
      </c>
      <c r="H71" s="5" t="s">
        <v>22</v>
      </c>
      <c r="N71" s="5" t="s">
        <v>34</v>
      </c>
      <c r="O71" s="52">
        <v>11.5</v>
      </c>
      <c r="P71" s="52">
        <v>11.9</v>
      </c>
      <c r="Q71" s="52">
        <v>13.7</v>
      </c>
      <c r="R71" s="5">
        <f t="shared" si="17"/>
        <v>37.099999999999994</v>
      </c>
      <c r="S71" s="5">
        <f t="shared" si="18"/>
        <v>12.366666666666665</v>
      </c>
      <c r="U71" s="5" t="s">
        <v>50</v>
      </c>
      <c r="V71" s="5">
        <f>R69</f>
        <v>34</v>
      </c>
      <c r="W71" s="5">
        <f>R72</f>
        <v>38.700000000000003</v>
      </c>
      <c r="X71" s="5">
        <f>R75</f>
        <v>35.099999999999994</v>
      </c>
      <c r="Y71" s="5">
        <f t="shared" ref="Y71:Y72" si="20">SUM(V71:X71)</f>
        <v>107.8</v>
      </c>
      <c r="AA71" s="5" t="s">
        <v>50</v>
      </c>
      <c r="AB71" s="5">
        <f>S69</f>
        <v>11.333333333333334</v>
      </c>
      <c r="AC71" s="5">
        <f>S72</f>
        <v>12.9</v>
      </c>
      <c r="AD71" s="5">
        <f>S75</f>
        <v>11.699999999999998</v>
      </c>
      <c r="AE71" s="5">
        <f>AVERAGE(AB71:AD71)</f>
        <v>11.977777777777776</v>
      </c>
      <c r="AG71" s="62" t="s">
        <v>48</v>
      </c>
      <c r="AH71" s="88">
        <f>AD73</f>
        <v>12.02222222222222</v>
      </c>
      <c r="AI71" s="62" t="s">
        <v>51</v>
      </c>
      <c r="AJ71" s="98">
        <f>AE72</f>
        <v>12.299999999999999</v>
      </c>
    </row>
    <row r="72" spans="1:38">
      <c r="A72" s="22" t="s">
        <v>87</v>
      </c>
      <c r="B72" s="5">
        <f>D66-1</f>
        <v>2</v>
      </c>
      <c r="C72" s="5">
        <f>SUMSQ(V73:X73)/(B66*F66)-J66</f>
        <v>7.6362962962966776</v>
      </c>
      <c r="D72" s="5">
        <f t="shared" si="19"/>
        <v>3.8181481481483388</v>
      </c>
      <c r="E72" s="5">
        <f>D72/D$75</f>
        <v>3.9375507280978801</v>
      </c>
      <c r="F72" s="5" t="s">
        <v>30</v>
      </c>
      <c r="G72" s="5" t="s">
        <v>18</v>
      </c>
      <c r="H72" s="5" t="s">
        <v>19</v>
      </c>
      <c r="N72" s="5" t="s">
        <v>35</v>
      </c>
      <c r="O72" s="52">
        <v>12.5</v>
      </c>
      <c r="P72" s="52">
        <v>13.6</v>
      </c>
      <c r="Q72" s="52">
        <v>12.6</v>
      </c>
      <c r="R72" s="5">
        <f t="shared" si="17"/>
        <v>38.700000000000003</v>
      </c>
      <c r="S72" s="5">
        <f t="shared" si="18"/>
        <v>12.9</v>
      </c>
      <c r="U72" s="5" t="s">
        <v>51</v>
      </c>
      <c r="V72" s="5">
        <f>R70</f>
        <v>34.700000000000003</v>
      </c>
      <c r="W72" s="5">
        <f>R73</f>
        <v>37.599999999999994</v>
      </c>
      <c r="X72" s="5">
        <f>R76</f>
        <v>38.4</v>
      </c>
      <c r="Y72" s="5">
        <f t="shared" si="20"/>
        <v>110.69999999999999</v>
      </c>
      <c r="AA72" s="5" t="s">
        <v>51</v>
      </c>
      <c r="AB72" s="5">
        <f>S70</f>
        <v>11.566666666666668</v>
      </c>
      <c r="AC72" s="5">
        <f>S73</f>
        <v>12.533333333333331</v>
      </c>
      <c r="AD72" s="5">
        <f>S76</f>
        <v>12.799999999999999</v>
      </c>
      <c r="AE72" s="5">
        <f>AVERAGE(AB72:AD72)</f>
        <v>12.299999999999999</v>
      </c>
    </row>
    <row r="73" spans="1:38">
      <c r="A73" s="22" t="s">
        <v>55</v>
      </c>
      <c r="B73" s="5">
        <f>F66-1</f>
        <v>2</v>
      </c>
      <c r="C73" s="5">
        <f>SUMSQ(Y70:Y72)/(B66*D66)-J66</f>
        <v>1.9340740740744877</v>
      </c>
      <c r="D73" s="5">
        <f t="shared" si="19"/>
        <v>0.96703703703724386</v>
      </c>
      <c r="E73" s="5">
        <f>D73/D$75</f>
        <v>0.99727858677517223</v>
      </c>
      <c r="F73" s="5" t="s">
        <v>17</v>
      </c>
      <c r="G73" s="5" t="s">
        <v>18</v>
      </c>
      <c r="H73" s="5" t="s">
        <v>19</v>
      </c>
      <c r="N73" s="5" t="s">
        <v>36</v>
      </c>
      <c r="O73" s="52">
        <v>11.1</v>
      </c>
      <c r="P73" s="52">
        <v>12.8</v>
      </c>
      <c r="Q73" s="52">
        <v>13.7</v>
      </c>
      <c r="R73" s="5">
        <f t="shared" si="17"/>
        <v>37.599999999999994</v>
      </c>
      <c r="S73" s="5">
        <f t="shared" si="18"/>
        <v>12.533333333333331</v>
      </c>
      <c r="U73" s="5" t="s">
        <v>29</v>
      </c>
      <c r="V73" s="5">
        <f>SUM(V70:V72)</f>
        <v>101.7</v>
      </c>
      <c r="W73" s="5">
        <f>SUM(W70:W72)</f>
        <v>113.39999999999999</v>
      </c>
      <c r="X73" s="5">
        <f>SUM(X70:X72)</f>
        <v>108.19999999999999</v>
      </c>
      <c r="Y73" s="5"/>
      <c r="AA73" s="22" t="s">
        <v>8</v>
      </c>
      <c r="AB73" s="5">
        <f>AVERAGE(AB70:AB72)</f>
        <v>11.300000000000002</v>
      </c>
      <c r="AC73" s="5">
        <f>AVERAGE(AC70:AC72)</f>
        <v>12.6</v>
      </c>
      <c r="AD73" s="5">
        <f>AVERAGE(AD70:AD72)</f>
        <v>12.02222222222222</v>
      </c>
      <c r="AE73" s="5"/>
    </row>
    <row r="74" spans="1:38">
      <c r="A74" s="22" t="s">
        <v>53</v>
      </c>
      <c r="B74" s="5">
        <f>B71-B72-B73</f>
        <v>4</v>
      </c>
      <c r="C74" s="5">
        <f>C71-C72-C73</f>
        <v>1.7481481481486298</v>
      </c>
      <c r="D74" s="5">
        <f t="shared" si="19"/>
        <v>0.43703703703715746</v>
      </c>
      <c r="E74" s="5">
        <f>D74/D$75</f>
        <v>0.45070422535226956</v>
      </c>
      <c r="F74" s="5" t="s">
        <v>17</v>
      </c>
      <c r="G74" s="5" t="s">
        <v>23</v>
      </c>
      <c r="H74" s="5" t="s">
        <v>24</v>
      </c>
      <c r="N74" s="5" t="s">
        <v>37</v>
      </c>
      <c r="O74" s="52">
        <v>12.9</v>
      </c>
      <c r="P74" s="52">
        <v>11.8</v>
      </c>
      <c r="Q74" s="52">
        <v>10</v>
      </c>
      <c r="R74" s="5">
        <f t="shared" si="17"/>
        <v>34.700000000000003</v>
      </c>
      <c r="S74" s="5">
        <f t="shared" si="18"/>
        <v>11.566666666666668</v>
      </c>
      <c r="AG74" s="84" t="s">
        <v>136</v>
      </c>
      <c r="AH74" s="99">
        <v>3.649</v>
      </c>
      <c r="AJ74" s="84">
        <f>AB73</f>
        <v>11.300000000000002</v>
      </c>
      <c r="AK74" s="103" t="s">
        <v>71</v>
      </c>
      <c r="AL74" s="84">
        <f>AJ74+AH76</f>
        <v>12.497749271599952</v>
      </c>
    </row>
    <row r="75" spans="1:38">
      <c r="A75" s="5" t="s">
        <v>25</v>
      </c>
      <c r="B75" s="5">
        <f>B76-B71-B72</f>
        <v>16</v>
      </c>
      <c r="C75" s="7">
        <f>C76-C70-C71</f>
        <v>15.51481481481369</v>
      </c>
      <c r="D75" s="5">
        <f t="shared" si="19"/>
        <v>0.96967592592585561</v>
      </c>
      <c r="E75" s="5"/>
      <c r="F75" s="5"/>
      <c r="G75" s="5"/>
      <c r="H75" s="5"/>
      <c r="N75" s="5" t="s">
        <v>38</v>
      </c>
      <c r="O75" s="52">
        <v>10.199999999999999</v>
      </c>
      <c r="P75" s="52">
        <v>12.7</v>
      </c>
      <c r="Q75" s="52">
        <v>12.2</v>
      </c>
      <c r="R75" s="5">
        <f t="shared" si="17"/>
        <v>35.099999999999994</v>
      </c>
      <c r="S75" s="5">
        <f t="shared" si="18"/>
        <v>11.699999999999998</v>
      </c>
      <c r="U75" s="63"/>
      <c r="V75" s="63"/>
      <c r="W75" s="63"/>
      <c r="X75" s="63"/>
      <c r="Y75" s="63"/>
      <c r="AG75" s="85" t="s">
        <v>69</v>
      </c>
      <c r="AH75" s="97">
        <f>(D75/9)^0.5</f>
        <v>0.32824041425046563</v>
      </c>
      <c r="AJ75" s="85">
        <f>AD73</f>
        <v>12.02222222222222</v>
      </c>
      <c r="AK75" s="104" t="s">
        <v>73</v>
      </c>
      <c r="AL75" s="85">
        <f>AJ75+AH76</f>
        <v>13.21997149382217</v>
      </c>
    </row>
    <row r="76" spans="1:38">
      <c r="A76" s="5" t="s">
        <v>26</v>
      </c>
      <c r="B76" s="5">
        <f>B66*D66*F66-1</f>
        <v>26</v>
      </c>
      <c r="C76" s="7">
        <f>SUMSQ(O68:Q76)-J66</f>
        <v>29.491851851852971</v>
      </c>
      <c r="D76" s="5"/>
      <c r="E76" s="5"/>
      <c r="F76" s="5"/>
      <c r="G76" s="5"/>
      <c r="H76" s="5"/>
      <c r="N76" s="5" t="s">
        <v>39</v>
      </c>
      <c r="O76" s="52">
        <v>13.3</v>
      </c>
      <c r="P76" s="52">
        <v>13.2</v>
      </c>
      <c r="Q76" s="52">
        <v>11.9</v>
      </c>
      <c r="R76" s="5">
        <f t="shared" si="17"/>
        <v>38.4</v>
      </c>
      <c r="S76" s="5">
        <f t="shared" si="18"/>
        <v>12.799999999999999</v>
      </c>
      <c r="X76" s="63"/>
      <c r="Y76" s="63"/>
      <c r="AG76" s="88" t="s">
        <v>130</v>
      </c>
      <c r="AH76" s="98">
        <f>AH74*AH75</f>
        <v>1.1977492715999492</v>
      </c>
      <c r="AJ76" s="88">
        <f>AC73</f>
        <v>12.6</v>
      </c>
      <c r="AK76" s="105" t="s">
        <v>72</v>
      </c>
      <c r="AL76" s="88">
        <f>AJ76+AH76</f>
        <v>13.797749271599949</v>
      </c>
    </row>
    <row r="77" spans="1:38">
      <c r="N77" s="5" t="s">
        <v>27</v>
      </c>
      <c r="O77" s="52">
        <f>SUM(O68:O76)</f>
        <v>104</v>
      </c>
      <c r="P77" s="5">
        <f>SUM(P68:P76)</f>
        <v>110.8</v>
      </c>
      <c r="Q77" s="52">
        <f>SUM(Q68:Q76)</f>
        <v>108.5</v>
      </c>
      <c r="R77" s="5">
        <f t="shared" ref="R77" si="21">SUM(R68:R76)</f>
        <v>323.29999999999995</v>
      </c>
      <c r="S77" s="5"/>
    </row>
    <row r="80" spans="1:38">
      <c r="A80" s="18" t="s">
        <v>81</v>
      </c>
      <c r="N80" s="10" t="s">
        <v>44</v>
      </c>
    </row>
    <row r="81" spans="1:38">
      <c r="A81" s="2" t="s">
        <v>2</v>
      </c>
      <c r="B81" s="2">
        <v>3</v>
      </c>
      <c r="C81" s="2" t="s">
        <v>65</v>
      </c>
      <c r="D81" s="2">
        <v>3</v>
      </c>
      <c r="E81" s="2" t="s">
        <v>66</v>
      </c>
      <c r="F81" s="2">
        <v>3</v>
      </c>
      <c r="G81" s="2" t="s">
        <v>3</v>
      </c>
      <c r="H81" s="2">
        <f>D81*F81</f>
        <v>9</v>
      </c>
      <c r="I81" s="2" t="s">
        <v>4</v>
      </c>
      <c r="J81" s="3">
        <f>R92^2/(B81*D81*F81)</f>
        <v>5769.9292592592592</v>
      </c>
      <c r="N81" s="73" t="s">
        <v>5</v>
      </c>
      <c r="O81" s="74" t="s">
        <v>6</v>
      </c>
      <c r="P81" s="74"/>
      <c r="Q81" s="74"/>
      <c r="R81" s="73" t="s">
        <v>7</v>
      </c>
      <c r="S81" s="73" t="s">
        <v>8</v>
      </c>
      <c r="U81" s="19" t="s">
        <v>44</v>
      </c>
      <c r="AA81" s="19" t="s">
        <v>44</v>
      </c>
    </row>
    <row r="82" spans="1:38">
      <c r="N82" s="73"/>
      <c r="O82" s="5">
        <v>1</v>
      </c>
      <c r="P82" s="5">
        <v>2</v>
      </c>
      <c r="Q82" s="5">
        <v>3</v>
      </c>
      <c r="R82" s="73"/>
      <c r="S82" s="73"/>
      <c r="U82" s="5"/>
      <c r="V82" s="5" t="s">
        <v>46</v>
      </c>
      <c r="W82" s="5" t="s">
        <v>47</v>
      </c>
      <c r="X82" s="5" t="s">
        <v>48</v>
      </c>
      <c r="Y82" s="5" t="s">
        <v>29</v>
      </c>
      <c r="AA82" s="5"/>
      <c r="AB82" s="5" t="s">
        <v>46</v>
      </c>
      <c r="AC82" s="5" t="s">
        <v>47</v>
      </c>
      <c r="AD82" s="5" t="s">
        <v>48</v>
      </c>
      <c r="AE82" s="22" t="s">
        <v>8</v>
      </c>
      <c r="AG82" s="100" t="s">
        <v>46</v>
      </c>
      <c r="AH82" s="84">
        <f>AB86</f>
        <v>14.177777777777777</v>
      </c>
      <c r="AI82" s="84" t="s">
        <v>49</v>
      </c>
      <c r="AJ82" s="99">
        <f>AE83</f>
        <v>14.166666666666666</v>
      </c>
    </row>
    <row r="83" spans="1:38">
      <c r="N83" s="5" t="s">
        <v>31</v>
      </c>
      <c r="O83" s="52">
        <v>13.2</v>
      </c>
      <c r="P83" s="52">
        <v>13.8</v>
      </c>
      <c r="Q83" s="52">
        <v>14</v>
      </c>
      <c r="R83" s="5">
        <f>SUM(O83:Q83)</f>
        <v>41</v>
      </c>
      <c r="S83" s="5">
        <f>AVERAGE(O83:Q83)</f>
        <v>13.666666666666666</v>
      </c>
      <c r="U83" s="5" t="s">
        <v>49</v>
      </c>
      <c r="V83" s="5">
        <f>R83</f>
        <v>41</v>
      </c>
      <c r="W83" s="5">
        <f>R86</f>
        <v>44</v>
      </c>
      <c r="X83" s="5">
        <f>R89</f>
        <v>42.5</v>
      </c>
      <c r="Y83" s="5">
        <f>SUM(V83:X83)</f>
        <v>127.5</v>
      </c>
      <c r="AA83" s="5" t="s">
        <v>49</v>
      </c>
      <c r="AB83" s="5">
        <f>S83</f>
        <v>13.666666666666666</v>
      </c>
      <c r="AC83" s="5">
        <f>S86</f>
        <v>14.666666666666666</v>
      </c>
      <c r="AD83" s="5">
        <f>S89</f>
        <v>14.166666666666666</v>
      </c>
      <c r="AE83" s="5">
        <f>AVERAGE(AB83:AD83)</f>
        <v>14.166666666666666</v>
      </c>
      <c r="AG83" s="85" t="s">
        <v>47</v>
      </c>
      <c r="AH83" s="85">
        <f>AC86</f>
        <v>15.066666666666665</v>
      </c>
      <c r="AI83" s="85" t="s">
        <v>50</v>
      </c>
      <c r="AJ83" s="97">
        <f>AE84</f>
        <v>14.666666666666666</v>
      </c>
    </row>
    <row r="84" spans="1:38">
      <c r="A84" s="5" t="s">
        <v>9</v>
      </c>
      <c r="B84" s="5" t="s">
        <v>10</v>
      </c>
      <c r="C84" s="5" t="s">
        <v>11</v>
      </c>
      <c r="D84" s="5" t="s">
        <v>12</v>
      </c>
      <c r="E84" s="5" t="s">
        <v>13</v>
      </c>
      <c r="F84" s="5"/>
      <c r="G84" s="5" t="s">
        <v>14</v>
      </c>
      <c r="H84" s="5" t="s">
        <v>15</v>
      </c>
      <c r="N84" s="5" t="s">
        <v>32</v>
      </c>
      <c r="O84" s="52">
        <v>14.3</v>
      </c>
      <c r="P84" s="52">
        <v>14.8</v>
      </c>
      <c r="Q84" s="52">
        <v>14.1</v>
      </c>
      <c r="R84" s="5">
        <f t="shared" ref="R84:R91" si="22">SUM(O84:Q84)</f>
        <v>43.2</v>
      </c>
      <c r="S84" s="5">
        <f t="shared" ref="S84:S91" si="23">AVERAGE(O84:Q84)</f>
        <v>14.4</v>
      </c>
      <c r="U84" s="5" t="s">
        <v>50</v>
      </c>
      <c r="V84" s="5">
        <f>R84</f>
        <v>43.2</v>
      </c>
      <c r="W84" s="5">
        <f>R87</f>
        <v>46.099999999999994</v>
      </c>
      <c r="X84" s="5">
        <f>R90</f>
        <v>42.7</v>
      </c>
      <c r="Y84" s="5">
        <f t="shared" ref="Y84:Y85" si="24">SUM(V84:X84)</f>
        <v>132</v>
      </c>
      <c r="AA84" s="5" t="s">
        <v>50</v>
      </c>
      <c r="AB84" s="5">
        <f>S84</f>
        <v>14.4</v>
      </c>
      <c r="AC84" s="5">
        <f>S87</f>
        <v>15.366666666666665</v>
      </c>
      <c r="AD84" s="5">
        <f>S90</f>
        <v>14.233333333333334</v>
      </c>
      <c r="AE84" s="5">
        <f>AVERAGE(AB84:AD84)</f>
        <v>14.666666666666666</v>
      </c>
      <c r="AG84" s="88" t="s">
        <v>48</v>
      </c>
      <c r="AH84" s="88">
        <f>AD86</f>
        <v>14.611111111111109</v>
      </c>
      <c r="AI84" s="88" t="s">
        <v>51</v>
      </c>
      <c r="AJ84" s="98">
        <f>AE85</f>
        <v>15.02222222222222</v>
      </c>
    </row>
    <row r="85" spans="1:38">
      <c r="A85" s="5" t="s">
        <v>16</v>
      </c>
      <c r="B85" s="5">
        <f>B81-1</f>
        <v>2</v>
      </c>
      <c r="C85" s="5">
        <f>SUMSQ(O92:Q92)/H81-J81</f>
        <v>0.43629629629685951</v>
      </c>
      <c r="D85" s="5">
        <f t="shared" ref="D85:D89" si="25">C85/B85</f>
        <v>0.21814814814842975</v>
      </c>
      <c r="E85" s="5">
        <f>D85/D$90</f>
        <v>0.51200695425476817</v>
      </c>
      <c r="F85" s="5" t="s">
        <v>17</v>
      </c>
      <c r="G85" s="5" t="s">
        <v>18</v>
      </c>
      <c r="H85" s="5" t="s">
        <v>19</v>
      </c>
      <c r="N85" s="5" t="s">
        <v>33</v>
      </c>
      <c r="O85" s="52">
        <v>14</v>
      </c>
      <c r="P85" s="52">
        <v>14.3</v>
      </c>
      <c r="Q85" s="52">
        <v>15.1</v>
      </c>
      <c r="R85" s="5">
        <f t="shared" si="22"/>
        <v>43.4</v>
      </c>
      <c r="S85" s="5">
        <f t="shared" si="23"/>
        <v>14.466666666666667</v>
      </c>
      <c r="U85" s="5" t="s">
        <v>51</v>
      </c>
      <c r="V85" s="5">
        <f>R85</f>
        <v>43.4</v>
      </c>
      <c r="W85" s="5">
        <f>R88</f>
        <v>45.5</v>
      </c>
      <c r="X85" s="5">
        <f>R91</f>
        <v>46.3</v>
      </c>
      <c r="Y85" s="5">
        <f t="shared" si="24"/>
        <v>135.19999999999999</v>
      </c>
      <c r="AA85" s="5" t="s">
        <v>51</v>
      </c>
      <c r="AB85" s="5">
        <f>S85</f>
        <v>14.466666666666667</v>
      </c>
      <c r="AC85" s="5">
        <f>S88</f>
        <v>15.166666666666666</v>
      </c>
      <c r="AD85" s="5">
        <f>S91</f>
        <v>15.433333333333332</v>
      </c>
      <c r="AE85" s="5">
        <f>AVERAGE(AB85:AD85)</f>
        <v>15.02222222222222</v>
      </c>
    </row>
    <row r="86" spans="1:38">
      <c r="A86" s="5" t="s">
        <v>20</v>
      </c>
      <c r="B86" s="5">
        <f>H81-1</f>
        <v>8</v>
      </c>
      <c r="C86" s="5">
        <f>SUMSQ(R83:R91)/B81-J81</f>
        <v>8.5674074074076998</v>
      </c>
      <c r="D86" s="5">
        <f t="shared" si="25"/>
        <v>1.0709259259259625</v>
      </c>
      <c r="E86" s="5">
        <f>D86/D$90</f>
        <v>2.5135281973273371</v>
      </c>
      <c r="F86" s="5" t="s">
        <v>17</v>
      </c>
      <c r="G86" s="5" t="s">
        <v>21</v>
      </c>
      <c r="H86" s="5" t="s">
        <v>22</v>
      </c>
      <c r="N86" s="5" t="s">
        <v>34</v>
      </c>
      <c r="O86" s="52">
        <v>14.1</v>
      </c>
      <c r="P86" s="52">
        <v>14.4</v>
      </c>
      <c r="Q86" s="52">
        <v>15.5</v>
      </c>
      <c r="R86" s="5">
        <f t="shared" si="22"/>
        <v>44</v>
      </c>
      <c r="S86" s="5">
        <f t="shared" si="23"/>
        <v>14.666666666666666</v>
      </c>
      <c r="U86" s="5" t="s">
        <v>29</v>
      </c>
      <c r="V86" s="5">
        <f>SUM(V83:V85)</f>
        <v>127.6</v>
      </c>
      <c r="W86" s="5">
        <f>SUM(W83:W85)</f>
        <v>135.6</v>
      </c>
      <c r="X86" s="5">
        <f>SUM(X83:X85)</f>
        <v>131.5</v>
      </c>
      <c r="Y86" s="5"/>
      <c r="AA86" s="22" t="s">
        <v>8</v>
      </c>
      <c r="AB86" s="5">
        <f>AVERAGE(AB83:AB85)</f>
        <v>14.177777777777777</v>
      </c>
      <c r="AC86" s="5">
        <f>AVERAGE(AC83:AC85)</f>
        <v>15.066666666666665</v>
      </c>
      <c r="AD86" s="5">
        <f>AVERAGE(AD83:AD85)</f>
        <v>14.611111111111109</v>
      </c>
      <c r="AE86" s="5"/>
    </row>
    <row r="87" spans="1:38">
      <c r="A87" s="22" t="s">
        <v>87</v>
      </c>
      <c r="B87" s="5">
        <f>D81-1</f>
        <v>2</v>
      </c>
      <c r="C87" s="5">
        <f>SUMSQ(V86:X86)/(B81*F81)-J81</f>
        <v>3.5562962962958409</v>
      </c>
      <c r="D87" s="5">
        <f t="shared" si="25"/>
        <v>1.7781481481479204</v>
      </c>
      <c r="E87" s="5">
        <f>D87/D$90</f>
        <v>4.1734217103118061</v>
      </c>
      <c r="F87" s="5" t="s">
        <v>30</v>
      </c>
      <c r="G87" s="5" t="s">
        <v>18</v>
      </c>
      <c r="H87" s="5" t="s">
        <v>19</v>
      </c>
      <c r="N87" s="5" t="s">
        <v>35</v>
      </c>
      <c r="O87" s="52">
        <v>15.2</v>
      </c>
      <c r="P87" s="52">
        <v>15.6</v>
      </c>
      <c r="Q87" s="52">
        <v>15.3</v>
      </c>
      <c r="R87" s="5">
        <f t="shared" si="22"/>
        <v>46.099999999999994</v>
      </c>
      <c r="S87" s="5">
        <f t="shared" si="23"/>
        <v>15.366666666666665</v>
      </c>
      <c r="AG87" s="84" t="s">
        <v>137</v>
      </c>
      <c r="AH87" s="99">
        <v>3.649</v>
      </c>
      <c r="AJ87" s="84" t="s">
        <v>138</v>
      </c>
      <c r="AK87" s="99">
        <v>3.649</v>
      </c>
    </row>
    <row r="88" spans="1:38">
      <c r="A88" s="22" t="s">
        <v>55</v>
      </c>
      <c r="B88" s="5">
        <f>F81-1</f>
        <v>2</v>
      </c>
      <c r="C88" s="5">
        <f>SUMSQ(Y83:Y85)/(B81*D81)-J81</f>
        <v>3.3251851851846368</v>
      </c>
      <c r="D88" s="5">
        <f t="shared" si="25"/>
        <v>1.6625925925923184</v>
      </c>
      <c r="E88" s="5">
        <f>D88/D$90</f>
        <v>3.9022058024555317</v>
      </c>
      <c r="F88" s="5" t="s">
        <v>30</v>
      </c>
      <c r="G88" s="5" t="s">
        <v>18</v>
      </c>
      <c r="H88" s="5" t="s">
        <v>19</v>
      </c>
      <c r="N88" s="5" t="s">
        <v>36</v>
      </c>
      <c r="O88" s="52">
        <v>15.1</v>
      </c>
      <c r="P88" s="52">
        <v>15.4</v>
      </c>
      <c r="Q88" s="52">
        <v>15</v>
      </c>
      <c r="R88" s="5">
        <f t="shared" si="22"/>
        <v>45.5</v>
      </c>
      <c r="S88" s="5">
        <f t="shared" si="23"/>
        <v>15.166666666666666</v>
      </c>
      <c r="AG88" s="85" t="s">
        <v>69</v>
      </c>
      <c r="AH88" s="97">
        <f>(D90/9)^0.5</f>
        <v>0.21757880176942412</v>
      </c>
      <c r="AJ88" s="85" t="s">
        <v>69</v>
      </c>
      <c r="AK88" s="97">
        <f>(D90/9)^0.5</f>
        <v>0.21757880176942412</v>
      </c>
    </row>
    <row r="89" spans="1:38">
      <c r="A89" s="22" t="s">
        <v>53</v>
      </c>
      <c r="B89" s="5">
        <f>B86-B87-B88</f>
        <v>4</v>
      </c>
      <c r="C89" s="5">
        <f>C86-C87-C88</f>
        <v>1.6859259259272221</v>
      </c>
      <c r="D89" s="5">
        <f t="shared" si="25"/>
        <v>0.42148148148180553</v>
      </c>
      <c r="E89" s="5">
        <f>D89/D$90</f>
        <v>0.989242638271005</v>
      </c>
      <c r="F89" s="5" t="s">
        <v>17</v>
      </c>
      <c r="G89" s="5" t="s">
        <v>23</v>
      </c>
      <c r="H89" s="5" t="s">
        <v>24</v>
      </c>
      <c r="N89" s="5" t="s">
        <v>37</v>
      </c>
      <c r="O89" s="52">
        <v>15</v>
      </c>
      <c r="P89" s="52">
        <v>14.6</v>
      </c>
      <c r="Q89" s="52">
        <v>12.9</v>
      </c>
      <c r="R89" s="5">
        <f t="shared" si="22"/>
        <v>42.5</v>
      </c>
      <c r="S89" s="5">
        <f t="shared" si="23"/>
        <v>14.166666666666666</v>
      </c>
      <c r="AG89" s="88" t="s">
        <v>130</v>
      </c>
      <c r="AH89" s="98">
        <f>AH87*AH88</f>
        <v>0.79394504765662866</v>
      </c>
      <c r="AJ89" s="88" t="s">
        <v>130</v>
      </c>
      <c r="AK89" s="98">
        <f>AK87*AK88</f>
        <v>0.79394504765662866</v>
      </c>
    </row>
    <row r="90" spans="1:38">
      <c r="A90" s="5" t="s">
        <v>25</v>
      </c>
      <c r="B90" s="5">
        <f>B91-B86-B87</f>
        <v>16</v>
      </c>
      <c r="C90" s="7">
        <f>C91-C85-C86</f>
        <v>6.8170370370362434</v>
      </c>
      <c r="D90" s="5">
        <f>C90/B90</f>
        <v>0.42606481481476521</v>
      </c>
      <c r="E90" s="5"/>
      <c r="F90" s="5"/>
      <c r="G90" s="5"/>
      <c r="H90" s="5"/>
      <c r="N90" s="5" t="s">
        <v>38</v>
      </c>
      <c r="O90" s="52">
        <v>13.2</v>
      </c>
      <c r="P90" s="52">
        <v>14.4</v>
      </c>
      <c r="Q90" s="52">
        <v>15.1</v>
      </c>
      <c r="R90" s="5">
        <f t="shared" si="22"/>
        <v>42.7</v>
      </c>
      <c r="S90" s="5">
        <f t="shared" si="23"/>
        <v>14.233333333333334</v>
      </c>
    </row>
    <row r="91" spans="1:38">
      <c r="A91" s="5" t="s">
        <v>26</v>
      </c>
      <c r="B91" s="5">
        <f>B81*D81*F81-1</f>
        <v>26</v>
      </c>
      <c r="C91" s="7">
        <f>SUMSQ(O83:Q91)-J81</f>
        <v>15.820740740740803</v>
      </c>
      <c r="D91" s="5"/>
      <c r="E91" s="5"/>
      <c r="F91" s="5"/>
      <c r="G91" s="5"/>
      <c r="H91" s="5"/>
      <c r="N91" s="5" t="s">
        <v>39</v>
      </c>
      <c r="O91" s="52">
        <v>15.9</v>
      </c>
      <c r="P91" s="52">
        <v>15.4</v>
      </c>
      <c r="Q91" s="52">
        <v>15</v>
      </c>
      <c r="R91" s="5">
        <f t="shared" si="22"/>
        <v>46.3</v>
      </c>
      <c r="S91" s="5">
        <f t="shared" si="23"/>
        <v>15.433333333333332</v>
      </c>
      <c r="AE91" s="84">
        <v>14.177777777777777</v>
      </c>
      <c r="AF91" s="61" t="s">
        <v>71</v>
      </c>
      <c r="AG91" s="99">
        <f>AE91+AH89</f>
        <v>14.971722825434405</v>
      </c>
      <c r="AJ91" s="84">
        <v>14.166666666666666</v>
      </c>
      <c r="AK91" s="84" t="s">
        <v>71</v>
      </c>
      <c r="AL91" s="99">
        <f>AJ91+AK89</f>
        <v>14.960611714323294</v>
      </c>
    </row>
    <row r="92" spans="1:38">
      <c r="N92" s="5" t="s">
        <v>27</v>
      </c>
      <c r="O92" s="5">
        <f>SUM(O83:O91)</f>
        <v>130</v>
      </c>
      <c r="P92" s="5">
        <f>SUM(P83:P91)</f>
        <v>132.70000000000002</v>
      </c>
      <c r="Q92" s="5">
        <f>SUM(Q83:Q91)</f>
        <v>132</v>
      </c>
      <c r="R92" s="5">
        <f t="shared" ref="R92" si="26">SUM(R83:R91)</f>
        <v>394.7</v>
      </c>
      <c r="S92" s="5"/>
      <c r="AE92" s="85">
        <v>14.611111111111109</v>
      </c>
      <c r="AF92" s="101" t="s">
        <v>73</v>
      </c>
      <c r="AG92" s="97">
        <f>AE92+AH89</f>
        <v>15.405056158767737</v>
      </c>
      <c r="AJ92" s="85">
        <v>14.666666666666666</v>
      </c>
      <c r="AK92" s="85" t="s">
        <v>73</v>
      </c>
      <c r="AL92" s="97">
        <f>AJ92+AK89</f>
        <v>15.460611714323294</v>
      </c>
    </row>
    <row r="93" spans="1:38">
      <c r="AE93" s="88">
        <v>15.066666666666665</v>
      </c>
      <c r="AF93" s="62" t="s">
        <v>72</v>
      </c>
      <c r="AG93" s="98">
        <f>AE93+AH89</f>
        <v>15.860611714323293</v>
      </c>
      <c r="AJ93" s="88">
        <v>15.02222222222222</v>
      </c>
      <c r="AK93" s="88" t="s">
        <v>72</v>
      </c>
      <c r="AL93" s="98">
        <f>AJ93+AK89</f>
        <v>15.816167269878848</v>
      </c>
    </row>
    <row r="94" spans="1:38">
      <c r="N94" s="20" t="s">
        <v>45</v>
      </c>
    </row>
    <row r="95" spans="1:38">
      <c r="A95" s="18" t="s">
        <v>52</v>
      </c>
      <c r="N95" s="73" t="s">
        <v>5</v>
      </c>
      <c r="O95" s="74" t="s">
        <v>6</v>
      </c>
      <c r="P95" s="74"/>
      <c r="Q95" s="74"/>
      <c r="R95" s="73" t="s">
        <v>7</v>
      </c>
      <c r="S95" s="73" t="s">
        <v>8</v>
      </c>
      <c r="U95" s="19" t="s">
        <v>45</v>
      </c>
      <c r="AA95" s="19" t="s">
        <v>45</v>
      </c>
    </row>
    <row r="96" spans="1:38">
      <c r="A96" s="2" t="s">
        <v>2</v>
      </c>
      <c r="B96" s="2">
        <v>3</v>
      </c>
      <c r="C96" s="2" t="s">
        <v>65</v>
      </c>
      <c r="D96" s="2">
        <v>3</v>
      </c>
      <c r="E96" s="2" t="s">
        <v>66</v>
      </c>
      <c r="F96" s="2">
        <v>3</v>
      </c>
      <c r="G96" s="2" t="s">
        <v>3</v>
      </c>
      <c r="H96" s="2">
        <f>D96*F96</f>
        <v>9</v>
      </c>
      <c r="I96" s="2" t="s">
        <v>4</v>
      </c>
      <c r="J96" s="3">
        <f>R106^2/(B96*D96*F96)</f>
        <v>8590.3170370370408</v>
      </c>
      <c r="N96" s="73"/>
      <c r="O96" s="5">
        <v>1</v>
      </c>
      <c r="P96" s="5">
        <v>2</v>
      </c>
      <c r="Q96" s="5">
        <v>3</v>
      </c>
      <c r="R96" s="73"/>
      <c r="S96" s="73"/>
      <c r="U96" s="5"/>
      <c r="V96" s="5" t="s">
        <v>46</v>
      </c>
      <c r="W96" s="5" t="s">
        <v>47</v>
      </c>
      <c r="X96" s="5" t="s">
        <v>48</v>
      </c>
      <c r="Y96" s="5" t="s">
        <v>29</v>
      </c>
      <c r="AA96" s="5"/>
      <c r="AB96" s="5" t="s">
        <v>46</v>
      </c>
      <c r="AC96" s="5" t="s">
        <v>47</v>
      </c>
      <c r="AD96" s="5" t="s">
        <v>48</v>
      </c>
      <c r="AE96" s="22" t="s">
        <v>8</v>
      </c>
      <c r="AG96" s="100" t="s">
        <v>46</v>
      </c>
      <c r="AH96" s="84">
        <f>AB100</f>
        <v>17.466666666666665</v>
      </c>
      <c r="AI96" s="84" t="s">
        <v>49</v>
      </c>
      <c r="AJ96" s="99">
        <f>AE97</f>
        <v>17.422222222222221</v>
      </c>
    </row>
    <row r="97" spans="1:38">
      <c r="N97" s="5" t="s">
        <v>31</v>
      </c>
      <c r="O97" s="52">
        <v>16.2</v>
      </c>
      <c r="P97" s="52">
        <v>17</v>
      </c>
      <c r="Q97" s="52">
        <v>17.399999999999999</v>
      </c>
      <c r="R97" s="5">
        <f>SUM(O97:Q97)</f>
        <v>50.6</v>
      </c>
      <c r="S97" s="5">
        <f>AVERAGE(O97:Q97)</f>
        <v>16.866666666666667</v>
      </c>
      <c r="U97" s="5" t="s">
        <v>49</v>
      </c>
      <c r="V97" s="5">
        <f>R97</f>
        <v>50.6</v>
      </c>
      <c r="W97" s="5">
        <f>R100</f>
        <v>54.2</v>
      </c>
      <c r="X97" s="5">
        <f>R103</f>
        <v>52</v>
      </c>
      <c r="Y97" s="5">
        <f>SUM(V97:X97)</f>
        <v>156.80000000000001</v>
      </c>
      <c r="AA97" s="5" t="s">
        <v>49</v>
      </c>
      <c r="AB97" s="5">
        <f>S97</f>
        <v>16.866666666666667</v>
      </c>
      <c r="AC97" s="5">
        <f>S100</f>
        <v>18.066666666666666</v>
      </c>
      <c r="AD97" s="5">
        <f>S103</f>
        <v>17.333333333333332</v>
      </c>
      <c r="AE97" s="5">
        <f>AVERAGE(AB97:AD97)</f>
        <v>17.422222222222221</v>
      </c>
      <c r="AG97" s="85" t="s">
        <v>47</v>
      </c>
      <c r="AH97" s="85">
        <f>AC100</f>
        <v>18.311111111111114</v>
      </c>
      <c r="AI97" s="85" t="s">
        <v>50</v>
      </c>
      <c r="AJ97" s="97">
        <f>AE98</f>
        <v>18.2</v>
      </c>
    </row>
    <row r="98" spans="1:38">
      <c r="N98" s="5" t="s">
        <v>32</v>
      </c>
      <c r="O98" s="52">
        <v>17.600000000000001</v>
      </c>
      <c r="P98" s="52">
        <v>18</v>
      </c>
      <c r="Q98" s="52">
        <v>18.100000000000001</v>
      </c>
      <c r="R98" s="5">
        <f t="shared" ref="R98:R105" si="27">SUM(O98:Q98)</f>
        <v>53.7</v>
      </c>
      <c r="S98" s="5">
        <f t="shared" ref="S98:S105" si="28">AVERAGE(O98:Q98)</f>
        <v>17.900000000000002</v>
      </c>
      <c r="U98" s="5" t="s">
        <v>50</v>
      </c>
      <c r="V98" s="5">
        <f>R98</f>
        <v>53.7</v>
      </c>
      <c r="W98" s="5">
        <f>R101</f>
        <v>56.1</v>
      </c>
      <c r="X98" s="5">
        <f>R104</f>
        <v>54</v>
      </c>
      <c r="Y98" s="5">
        <f t="shared" ref="Y98:Y99" si="29">SUM(V98:X98)</f>
        <v>163.80000000000001</v>
      </c>
      <c r="AA98" s="5" t="s">
        <v>50</v>
      </c>
      <c r="AB98" s="5">
        <f>S98</f>
        <v>17.900000000000002</v>
      </c>
      <c r="AC98" s="5">
        <f>S101</f>
        <v>18.7</v>
      </c>
      <c r="AD98" s="5">
        <f>S104</f>
        <v>18</v>
      </c>
      <c r="AE98" s="5">
        <f>AVERAGE(AB98:AD98)</f>
        <v>18.2</v>
      </c>
      <c r="AG98" s="88" t="s">
        <v>48</v>
      </c>
      <c r="AH98" s="88">
        <f>AD100</f>
        <v>17.733333333333331</v>
      </c>
      <c r="AI98" s="88" t="s">
        <v>51</v>
      </c>
      <c r="AJ98" s="98">
        <f>AE99</f>
        <v>17.888888888888889</v>
      </c>
    </row>
    <row r="99" spans="1:38">
      <c r="A99" s="5" t="s">
        <v>9</v>
      </c>
      <c r="B99" s="5" t="s">
        <v>10</v>
      </c>
      <c r="C99" s="5" t="s">
        <v>11</v>
      </c>
      <c r="D99" s="5" t="s">
        <v>12</v>
      </c>
      <c r="E99" s="5" t="s">
        <v>13</v>
      </c>
      <c r="F99" s="5"/>
      <c r="G99" s="5" t="s">
        <v>14</v>
      </c>
      <c r="H99" s="5" t="s">
        <v>15</v>
      </c>
      <c r="N99" s="5" t="s">
        <v>33</v>
      </c>
      <c r="O99" s="52">
        <v>17.2</v>
      </c>
      <c r="P99" s="52">
        <v>17.600000000000001</v>
      </c>
      <c r="Q99" s="52">
        <v>18.100000000000001</v>
      </c>
      <c r="R99" s="5">
        <f t="shared" si="27"/>
        <v>52.9</v>
      </c>
      <c r="S99" s="5">
        <f t="shared" si="28"/>
        <v>17.633333333333333</v>
      </c>
      <c r="U99" s="5" t="s">
        <v>51</v>
      </c>
      <c r="V99" s="5">
        <f>R99</f>
        <v>52.9</v>
      </c>
      <c r="W99" s="5">
        <f>R102</f>
        <v>54.5</v>
      </c>
      <c r="X99" s="5">
        <f>R105</f>
        <v>53.6</v>
      </c>
      <c r="Y99" s="5">
        <f t="shared" si="29"/>
        <v>161</v>
      </c>
      <c r="AA99" s="5" t="s">
        <v>51</v>
      </c>
      <c r="AB99" s="5">
        <f>S99</f>
        <v>17.633333333333333</v>
      </c>
      <c r="AC99" s="5">
        <f>S102</f>
        <v>18.166666666666668</v>
      </c>
      <c r="AD99" s="5">
        <f>S105</f>
        <v>17.866666666666667</v>
      </c>
      <c r="AE99" s="5">
        <f>AVERAGE(AB99:AD99)</f>
        <v>17.888888888888889</v>
      </c>
    </row>
    <row r="100" spans="1:38">
      <c r="A100" s="5" t="s">
        <v>16</v>
      </c>
      <c r="B100" s="5">
        <f>B96-1</f>
        <v>2</v>
      </c>
      <c r="C100" s="5">
        <f>SUMSQ(O106:Q106)/H96-J96</f>
        <v>0.99185185184796865</v>
      </c>
      <c r="D100" s="5">
        <f t="shared" ref="D100:D105" si="30">C100/B100</f>
        <v>0.49592592592398432</v>
      </c>
      <c r="E100" s="5">
        <f>D100/D$105</f>
        <v>1.3521837919654014</v>
      </c>
      <c r="F100" s="5" t="s">
        <v>17</v>
      </c>
      <c r="G100" s="5" t="s">
        <v>18</v>
      </c>
      <c r="H100" s="5" t="s">
        <v>19</v>
      </c>
      <c r="N100" s="5" t="s">
        <v>34</v>
      </c>
      <c r="O100" s="52">
        <v>17.5</v>
      </c>
      <c r="P100" s="52">
        <v>17.899999999999999</v>
      </c>
      <c r="Q100" s="52">
        <v>18.8</v>
      </c>
      <c r="R100" s="5">
        <f t="shared" si="27"/>
        <v>54.2</v>
      </c>
      <c r="S100" s="5">
        <f t="shared" si="28"/>
        <v>18.066666666666666</v>
      </c>
      <c r="U100" s="5" t="s">
        <v>29</v>
      </c>
      <c r="V100" s="5">
        <f>SUM(V97:V99)</f>
        <v>157.20000000000002</v>
      </c>
      <c r="W100" s="5">
        <f>SUM(W97:W99)</f>
        <v>164.8</v>
      </c>
      <c r="X100" s="5">
        <f>SUM(X97:X99)</f>
        <v>159.6</v>
      </c>
      <c r="Y100" s="5"/>
      <c r="AA100" s="22" t="s">
        <v>8</v>
      </c>
      <c r="AB100" s="5">
        <f>AVERAGE(AB97:AB99)</f>
        <v>17.466666666666665</v>
      </c>
      <c r="AC100" s="5">
        <f>AVERAGE(AC97:AC99)</f>
        <v>18.311111111111114</v>
      </c>
      <c r="AD100" s="5">
        <f>AVERAGE(AD97:AD99)</f>
        <v>17.733333333333331</v>
      </c>
      <c r="AE100" s="5"/>
    </row>
    <row r="101" spans="1:38">
      <c r="A101" s="5" t="s">
        <v>20</v>
      </c>
      <c r="B101" s="5">
        <f>H96-1</f>
        <v>8</v>
      </c>
      <c r="C101" s="5">
        <f>SUMSQ(R97:R105)/B96-J96</f>
        <v>6.5229629629593546</v>
      </c>
      <c r="D101" s="5">
        <f t="shared" si="30"/>
        <v>0.81537037036991933</v>
      </c>
      <c r="E101" s="5">
        <f>D101/D$105</f>
        <v>2.2231759656623145</v>
      </c>
      <c r="F101" s="5" t="s">
        <v>17</v>
      </c>
      <c r="G101" s="5" t="s">
        <v>21</v>
      </c>
      <c r="H101" s="5" t="s">
        <v>22</v>
      </c>
      <c r="N101" s="5" t="s">
        <v>35</v>
      </c>
      <c r="O101" s="52">
        <v>18.600000000000001</v>
      </c>
      <c r="P101" s="52">
        <v>18.899999999999999</v>
      </c>
      <c r="Q101" s="52">
        <v>18.600000000000001</v>
      </c>
      <c r="R101" s="5">
        <f t="shared" si="27"/>
        <v>56.1</v>
      </c>
      <c r="S101" s="5">
        <f t="shared" si="28"/>
        <v>18.7</v>
      </c>
    </row>
    <row r="102" spans="1:38">
      <c r="A102" s="5" t="s">
        <v>87</v>
      </c>
      <c r="B102" s="5">
        <f>D96-1</f>
        <v>2</v>
      </c>
      <c r="C102" s="5">
        <f>SUMSQ(V100:X100)/(B96*F96)-J96</f>
        <v>3.354074074071832</v>
      </c>
      <c r="D102" s="5">
        <f t="shared" si="30"/>
        <v>1.677037037035916</v>
      </c>
      <c r="E102" s="5">
        <f>D102/D$105</f>
        <v>4.5725826811345902</v>
      </c>
      <c r="F102" s="5" t="s">
        <v>30</v>
      </c>
      <c r="G102" s="5" t="s">
        <v>18</v>
      </c>
      <c r="H102" s="5" t="s">
        <v>19</v>
      </c>
      <c r="N102" s="5" t="s">
        <v>36</v>
      </c>
      <c r="O102" s="52">
        <v>18.100000000000001</v>
      </c>
      <c r="P102" s="52">
        <v>18.5</v>
      </c>
      <c r="Q102" s="52">
        <v>17.899999999999999</v>
      </c>
      <c r="R102" s="5">
        <f t="shared" si="27"/>
        <v>54.5</v>
      </c>
      <c r="S102" s="5">
        <f t="shared" si="28"/>
        <v>18.166666666666668</v>
      </c>
      <c r="AG102" s="84" t="s">
        <v>137</v>
      </c>
      <c r="AH102" s="99">
        <v>3.649</v>
      </c>
      <c r="AJ102" s="84" t="s">
        <v>138</v>
      </c>
      <c r="AK102" s="99">
        <v>3.649</v>
      </c>
    </row>
    <row r="103" spans="1:38">
      <c r="A103" s="5" t="s">
        <v>55</v>
      </c>
      <c r="B103" s="5">
        <f>F96-1</f>
        <v>2</v>
      </c>
      <c r="C103" s="5">
        <f>SUMSQ(Y97:Y99)/(B96*D96)-J96</f>
        <v>2.7585185185162118</v>
      </c>
      <c r="D103" s="5">
        <f t="shared" si="30"/>
        <v>1.3792592592581059</v>
      </c>
      <c r="E103" s="5">
        <f>D103/D$105</f>
        <v>3.760666498352994</v>
      </c>
      <c r="F103" s="5" t="s">
        <v>30</v>
      </c>
      <c r="G103" s="5" t="s">
        <v>18</v>
      </c>
      <c r="H103" s="5" t="s">
        <v>19</v>
      </c>
      <c r="N103" s="5" t="s">
        <v>37</v>
      </c>
      <c r="O103" s="52">
        <v>17.899999999999999</v>
      </c>
      <c r="P103" s="52">
        <v>17.8</v>
      </c>
      <c r="Q103" s="52">
        <v>16.3</v>
      </c>
      <c r="R103" s="5">
        <f t="shared" si="27"/>
        <v>52</v>
      </c>
      <c r="S103" s="5">
        <f t="shared" si="28"/>
        <v>17.333333333333332</v>
      </c>
      <c r="AG103" s="85" t="s">
        <v>69</v>
      </c>
      <c r="AH103" s="97">
        <f>(D105/9)^0.5</f>
        <v>0.20186884060353488</v>
      </c>
      <c r="AJ103" s="85" t="s">
        <v>69</v>
      </c>
      <c r="AK103" s="97">
        <f>(D105/9)^0.5</f>
        <v>0.20186884060353488</v>
      </c>
    </row>
    <row r="104" spans="1:38">
      <c r="A104" s="5" t="s">
        <v>53</v>
      </c>
      <c r="B104" s="5">
        <f>B101-B102-B103</f>
        <v>4</v>
      </c>
      <c r="C104" s="5">
        <f>C101-C102-C103</f>
        <v>0.41037037037131086</v>
      </c>
      <c r="D104" s="5">
        <f t="shared" si="30"/>
        <v>0.10259259259282771</v>
      </c>
      <c r="E104" s="5">
        <f>D104/D$105</f>
        <v>0.27972734158083723</v>
      </c>
      <c r="F104" s="5" t="s">
        <v>17</v>
      </c>
      <c r="G104" s="5" t="s">
        <v>23</v>
      </c>
      <c r="H104" s="5" t="s">
        <v>24</v>
      </c>
      <c r="N104" s="5" t="s">
        <v>38</v>
      </c>
      <c r="O104" s="52">
        <v>16.8</v>
      </c>
      <c r="P104" s="52">
        <v>18.899999999999999</v>
      </c>
      <c r="Q104" s="52">
        <v>18.3</v>
      </c>
      <c r="R104" s="5">
        <f t="shared" si="27"/>
        <v>54</v>
      </c>
      <c r="S104" s="5">
        <f t="shared" si="28"/>
        <v>18</v>
      </c>
      <c r="AG104" s="88" t="s">
        <v>131</v>
      </c>
      <c r="AH104" s="98">
        <f>AH102*AH103</f>
        <v>0.73661939936229881</v>
      </c>
      <c r="AJ104" s="88" t="s">
        <v>130</v>
      </c>
      <c r="AK104" s="98">
        <f>AK102*AK103</f>
        <v>0.73661939936229881</v>
      </c>
    </row>
    <row r="105" spans="1:38">
      <c r="A105" s="5" t="s">
        <v>25</v>
      </c>
      <c r="B105" s="5">
        <f>B106-B101-B102</f>
        <v>16</v>
      </c>
      <c r="C105" s="7">
        <f>C106-C100-C101</f>
        <v>5.8681481481526134</v>
      </c>
      <c r="D105" s="5">
        <f t="shared" si="30"/>
        <v>0.36675925925953834</v>
      </c>
      <c r="E105" s="5"/>
      <c r="F105" s="5"/>
      <c r="G105" s="5"/>
      <c r="H105" s="5"/>
      <c r="N105" s="5" t="s">
        <v>39</v>
      </c>
      <c r="O105" s="52">
        <v>18.2</v>
      </c>
      <c r="P105" s="52">
        <v>17.3</v>
      </c>
      <c r="Q105" s="52">
        <v>18.100000000000001</v>
      </c>
      <c r="R105" s="5">
        <f t="shared" si="27"/>
        <v>53.6</v>
      </c>
      <c r="S105" s="5">
        <f t="shared" si="28"/>
        <v>17.866666666666667</v>
      </c>
    </row>
    <row r="106" spans="1:38">
      <c r="A106" s="5" t="s">
        <v>26</v>
      </c>
      <c r="B106" s="5">
        <f>B96*D96*F96-1</f>
        <v>26</v>
      </c>
      <c r="C106" s="7">
        <f>SUMSQ(O97:Q105)-J96</f>
        <v>13.382962962959937</v>
      </c>
      <c r="D106" s="5"/>
      <c r="E106" s="5"/>
      <c r="F106" s="5"/>
      <c r="G106" s="5"/>
      <c r="H106" s="5"/>
      <c r="N106" s="5" t="s">
        <v>27</v>
      </c>
      <c r="O106" s="5">
        <f>SUM(O97:O105)</f>
        <v>158.1</v>
      </c>
      <c r="P106" s="5">
        <f>SUM(P97:P105)</f>
        <v>161.9</v>
      </c>
      <c r="Q106" s="5">
        <f>SUM(Q97:Q105)</f>
        <v>161.6</v>
      </c>
      <c r="R106" s="5">
        <f t="shared" ref="R106" si="31">SUM(R97:R105)</f>
        <v>481.60000000000008</v>
      </c>
      <c r="S106" s="5"/>
      <c r="AE106" s="84">
        <v>17.466666666666665</v>
      </c>
      <c r="AF106" s="84" t="s">
        <v>71</v>
      </c>
      <c r="AG106" s="99">
        <f>AE106+AH104</f>
        <v>18.203286066028962</v>
      </c>
      <c r="AJ106" s="84">
        <v>17.422222222222221</v>
      </c>
      <c r="AK106" s="84" t="s">
        <v>71</v>
      </c>
      <c r="AL106" s="99">
        <f>AJ106+AK104</f>
        <v>18.158841621584518</v>
      </c>
    </row>
    <row r="107" spans="1:38">
      <c r="AE107" s="85">
        <v>17.733333333333331</v>
      </c>
      <c r="AF107" s="85" t="s">
        <v>73</v>
      </c>
      <c r="AG107" s="97">
        <f>AE107+AH104</f>
        <v>18.469952732695628</v>
      </c>
      <c r="AJ107" s="85">
        <v>17.888888888888889</v>
      </c>
      <c r="AK107" s="85" t="s">
        <v>134</v>
      </c>
      <c r="AL107" s="97">
        <f>AJ107+AK104</f>
        <v>18.625508288251186</v>
      </c>
    </row>
    <row r="108" spans="1:38">
      <c r="AE108" s="88">
        <v>18.311111111111114</v>
      </c>
      <c r="AF108" s="88" t="s">
        <v>72</v>
      </c>
      <c r="AG108" s="98">
        <f>AE108+AH104</f>
        <v>19.047730510473411</v>
      </c>
      <c r="AJ108" s="88">
        <v>18.2</v>
      </c>
      <c r="AK108" s="88" t="s">
        <v>72</v>
      </c>
      <c r="AL108" s="98">
        <f>AJ108+AK104</f>
        <v>18.936619399362296</v>
      </c>
    </row>
    <row r="109" spans="1:38">
      <c r="A109" s="66" t="s">
        <v>109</v>
      </c>
      <c r="B109" s="66" t="s">
        <v>110</v>
      </c>
      <c r="C109" s="66" t="s">
        <v>114</v>
      </c>
      <c r="D109" s="66"/>
      <c r="E109" s="66"/>
      <c r="F109" s="66"/>
      <c r="G109" s="66"/>
      <c r="H109" s="66"/>
    </row>
    <row r="110" spans="1:38">
      <c r="A110" s="66"/>
      <c r="B110" s="66"/>
      <c r="C110" s="15" t="s">
        <v>115</v>
      </c>
      <c r="D110" s="15"/>
      <c r="E110" s="15" t="s">
        <v>117</v>
      </c>
      <c r="F110" s="15"/>
      <c r="G110" s="15" t="s">
        <v>116</v>
      </c>
      <c r="H110" s="15"/>
      <c r="N110" s="70" t="s">
        <v>84</v>
      </c>
      <c r="O110" s="72" t="s">
        <v>85</v>
      </c>
      <c r="P110" s="72"/>
      <c r="Q110" s="72"/>
      <c r="R110" s="72"/>
      <c r="S110" s="72"/>
      <c r="T110" s="72"/>
      <c r="U110" s="26"/>
    </row>
    <row r="111" spans="1:38">
      <c r="A111" s="15">
        <v>1</v>
      </c>
      <c r="B111" s="15" t="s">
        <v>111</v>
      </c>
      <c r="C111" s="16">
        <f>E8</f>
        <v>0.23162583518929056</v>
      </c>
      <c r="D111" s="15" t="s">
        <v>17</v>
      </c>
      <c r="E111" s="16">
        <f>E9</f>
        <v>0.23162583518929056</v>
      </c>
      <c r="F111" s="15" t="s">
        <v>17</v>
      </c>
      <c r="G111" s="16">
        <f>E10</f>
        <v>0.48329621380852106</v>
      </c>
      <c r="H111" s="15" t="s">
        <v>17</v>
      </c>
      <c r="N111" s="71"/>
      <c r="O111" s="27" t="s">
        <v>89</v>
      </c>
      <c r="P111" s="27" t="s">
        <v>90</v>
      </c>
      <c r="Q111" s="27" t="s">
        <v>93</v>
      </c>
      <c r="R111" s="27" t="s">
        <v>94</v>
      </c>
      <c r="S111" s="27" t="s">
        <v>91</v>
      </c>
      <c r="T111" s="27" t="s">
        <v>92</v>
      </c>
      <c r="U111" s="30" t="s">
        <v>45</v>
      </c>
    </row>
    <row r="112" spans="1:38">
      <c r="A112" s="15">
        <v>2</v>
      </c>
      <c r="B112" s="15" t="s">
        <v>112</v>
      </c>
      <c r="C112" s="16">
        <f>E27</f>
        <v>0.29356984478960035</v>
      </c>
      <c r="D112" s="15" t="s">
        <v>17</v>
      </c>
      <c r="E112" s="16">
        <f>E28</f>
        <v>0.63946784922405253</v>
      </c>
      <c r="F112" s="15" t="s">
        <v>17</v>
      </c>
      <c r="G112" s="16">
        <f>E29</f>
        <v>0.95077605321503222</v>
      </c>
      <c r="H112" s="15" t="s">
        <v>17</v>
      </c>
      <c r="N112" s="25" t="s">
        <v>143</v>
      </c>
      <c r="O112" s="33">
        <f>AB7</f>
        <v>3.5333333333333332</v>
      </c>
      <c r="P112" s="33">
        <f>AB25</f>
        <v>6.7111111111111112</v>
      </c>
      <c r="Q112" s="33">
        <f>AB41</f>
        <v>8.3666666666666671</v>
      </c>
      <c r="R112" s="33">
        <f>AB55</f>
        <v>9.4222222222222225</v>
      </c>
      <c r="S112" s="33">
        <f>AB73</f>
        <v>11.300000000000002</v>
      </c>
      <c r="T112" s="33">
        <f>AB86</f>
        <v>14.177777777777777</v>
      </c>
      <c r="U112" s="23">
        <f>AB100</f>
        <v>17.466666666666665</v>
      </c>
    </row>
    <row r="113" spans="1:21">
      <c r="A113" s="15">
        <v>3</v>
      </c>
      <c r="B113" s="15" t="s">
        <v>113</v>
      </c>
      <c r="C113" s="16">
        <f>E42</f>
        <v>0.21476510067194093</v>
      </c>
      <c r="D113" s="15" t="s">
        <v>17</v>
      </c>
      <c r="E113" s="16">
        <f>E43</f>
        <v>2.1588887154677825</v>
      </c>
      <c r="F113" s="15" t="s">
        <v>17</v>
      </c>
      <c r="G113" s="16">
        <f>E44</f>
        <v>1.0931793351020422</v>
      </c>
      <c r="H113" s="15" t="s">
        <v>17</v>
      </c>
      <c r="N113" s="25" t="s">
        <v>144</v>
      </c>
      <c r="O113" s="33">
        <f>AC7</f>
        <v>3.5777777777777775</v>
      </c>
      <c r="P113" s="33">
        <f>AC25</f>
        <v>6.8333333333333321</v>
      </c>
      <c r="Q113" s="33">
        <f>AC41</f>
        <v>8.3888888888888875</v>
      </c>
      <c r="R113" s="33">
        <f>AC55</f>
        <v>10.377777777777778</v>
      </c>
      <c r="S113" s="33">
        <f>AC73</f>
        <v>12.6</v>
      </c>
      <c r="T113" s="33">
        <f>AC86</f>
        <v>15.066666666666665</v>
      </c>
      <c r="U113" s="23">
        <f>AC100</f>
        <v>18.311111111111114</v>
      </c>
    </row>
    <row r="114" spans="1:21">
      <c r="A114" s="15">
        <v>4</v>
      </c>
      <c r="B114" s="15" t="s">
        <v>118</v>
      </c>
      <c r="C114" s="16">
        <f>E57</f>
        <v>3.5481970866835626</v>
      </c>
      <c r="D114" s="15" t="s">
        <v>17</v>
      </c>
      <c r="E114" s="16">
        <f>E58</f>
        <v>0.54700310435442046</v>
      </c>
      <c r="F114" s="15" t="s">
        <v>17</v>
      </c>
      <c r="G114" s="16">
        <f>E59</f>
        <v>5.3172013054140328E-2</v>
      </c>
      <c r="H114" s="15" t="s">
        <v>17</v>
      </c>
      <c r="N114" s="28" t="s">
        <v>145</v>
      </c>
      <c r="O114" s="31">
        <f>AD7</f>
        <v>3.4222222222222221</v>
      </c>
      <c r="P114" s="31">
        <f>AD25</f>
        <v>6.5999999999999988</v>
      </c>
      <c r="Q114" s="31">
        <f>AD41</f>
        <v>8.5222222222222239</v>
      </c>
      <c r="R114" s="31">
        <f>AD55</f>
        <v>9.9555555555555557</v>
      </c>
      <c r="S114" s="31">
        <f>AD73</f>
        <v>12.02222222222222</v>
      </c>
      <c r="T114" s="31">
        <f>AD86</f>
        <v>14.611111111111109</v>
      </c>
      <c r="U114" s="55">
        <f>AD100</f>
        <v>17.733333333333331</v>
      </c>
    </row>
    <row r="115" spans="1:21">
      <c r="A115" s="15">
        <v>5</v>
      </c>
      <c r="B115" s="15" t="s">
        <v>119</v>
      </c>
      <c r="C115" s="16">
        <f>E72</f>
        <v>3.9375507280978801</v>
      </c>
      <c r="D115" s="15" t="s">
        <v>30</v>
      </c>
      <c r="E115" s="16">
        <f>E73</f>
        <v>0.99727858677517223</v>
      </c>
      <c r="F115" s="15" t="s">
        <v>17</v>
      </c>
      <c r="G115" s="16">
        <f>E74</f>
        <v>0.45070422535226956</v>
      </c>
      <c r="H115" s="15" t="s">
        <v>17</v>
      </c>
      <c r="N115" s="25" t="s">
        <v>86</v>
      </c>
      <c r="O115" s="25" t="s">
        <v>17</v>
      </c>
      <c r="P115" s="25" t="s">
        <v>17</v>
      </c>
      <c r="Q115" s="25" t="s">
        <v>17</v>
      </c>
      <c r="R115" s="25" t="s">
        <v>17</v>
      </c>
      <c r="S115" s="33">
        <f>AH76</f>
        <v>1.1977492715999492</v>
      </c>
      <c r="T115" s="33">
        <v>0.79394504765662866</v>
      </c>
      <c r="U115" s="23">
        <f>AH104</f>
        <v>0.73661939936229881</v>
      </c>
    </row>
    <row r="116" spans="1:21">
      <c r="A116" s="15">
        <v>6</v>
      </c>
      <c r="B116" s="15" t="s">
        <v>120</v>
      </c>
      <c r="C116" s="16">
        <f>E87</f>
        <v>4.1734217103118061</v>
      </c>
      <c r="D116" s="15" t="s">
        <v>30</v>
      </c>
      <c r="E116">
        <f>E88</f>
        <v>3.9022058024555317</v>
      </c>
      <c r="F116" s="15" t="s">
        <v>30</v>
      </c>
      <c r="G116" s="16">
        <f>E89</f>
        <v>0.989242638271005</v>
      </c>
      <c r="H116" s="15" t="s">
        <v>17</v>
      </c>
      <c r="N116" s="34" t="s">
        <v>146</v>
      </c>
      <c r="O116" s="32">
        <f>AE4</f>
        <v>3.4444444444444442</v>
      </c>
      <c r="P116" s="32">
        <f>AE22</f>
        <v>6.644444444444443</v>
      </c>
      <c r="Q116" s="32">
        <f>AE38</f>
        <v>8.1222222222222218</v>
      </c>
      <c r="R116" s="32">
        <f>AE52</f>
        <v>9.7111111111111104</v>
      </c>
      <c r="S116" s="32">
        <f>AE70</f>
        <v>11.644444444444446</v>
      </c>
      <c r="T116" s="32">
        <f>AE83</f>
        <v>14.166666666666666</v>
      </c>
      <c r="U116" s="56">
        <f>AE97</f>
        <v>17.422222222222221</v>
      </c>
    </row>
    <row r="117" spans="1:21">
      <c r="A117" s="15">
        <v>7</v>
      </c>
      <c r="B117" s="15" t="s">
        <v>121</v>
      </c>
      <c r="C117" s="16">
        <f>E102</f>
        <v>4.5725826811345902</v>
      </c>
      <c r="D117" s="15" t="s">
        <v>30</v>
      </c>
      <c r="E117" s="16">
        <f>E103</f>
        <v>3.760666498352994</v>
      </c>
      <c r="F117" s="15" t="s">
        <v>30</v>
      </c>
      <c r="G117" s="16">
        <f>E104</f>
        <v>0.27972734158083723</v>
      </c>
      <c r="H117" s="15" t="s">
        <v>17</v>
      </c>
      <c r="N117" s="25" t="s">
        <v>147</v>
      </c>
      <c r="O117" s="33">
        <f>AE5</f>
        <v>3.5999999999999996</v>
      </c>
      <c r="P117" s="33">
        <f>AE23</f>
        <v>6.9111111111111105</v>
      </c>
      <c r="Q117" s="33">
        <f>AE39</f>
        <v>8.6222222222222218</v>
      </c>
      <c r="R117" s="33">
        <f>AE53</f>
        <v>9.9666666666666668</v>
      </c>
      <c r="S117" s="33">
        <f>AE71</f>
        <v>11.977777777777776</v>
      </c>
      <c r="T117" s="33">
        <f>AE84</f>
        <v>14.666666666666666</v>
      </c>
      <c r="U117" s="23">
        <f>AE98</f>
        <v>18.2</v>
      </c>
    </row>
    <row r="118" spans="1:21">
      <c r="N118" s="19" t="s">
        <v>148</v>
      </c>
      <c r="O118" s="33">
        <f>AE6</f>
        <v>3.4888888888888885</v>
      </c>
      <c r="P118" s="33">
        <f>AE24</f>
        <v>6.5888888888888886</v>
      </c>
      <c r="Q118" s="33">
        <f>AE40</f>
        <v>8.5333333333333332</v>
      </c>
      <c r="R118" s="33">
        <f>AE54</f>
        <v>10.077777777777778</v>
      </c>
      <c r="S118" s="33">
        <f>AE72</f>
        <v>12.299999999999999</v>
      </c>
      <c r="T118" s="33">
        <f>AE85</f>
        <v>15.02222222222222</v>
      </c>
      <c r="U118" s="23">
        <f>AE99</f>
        <v>17.888888888888889</v>
      </c>
    </row>
    <row r="119" spans="1:21">
      <c r="N119" s="27" t="s">
        <v>86</v>
      </c>
      <c r="O119" s="27" t="s">
        <v>17</v>
      </c>
      <c r="P119" s="27" t="s">
        <v>17</v>
      </c>
      <c r="Q119" s="27" t="s">
        <v>17</v>
      </c>
      <c r="R119" s="27" t="s">
        <v>17</v>
      </c>
      <c r="S119" s="27" t="s">
        <v>17</v>
      </c>
      <c r="T119" s="57">
        <v>0.79394504765662866</v>
      </c>
      <c r="U119" s="58">
        <v>0.73661939936229881</v>
      </c>
    </row>
  </sheetData>
  <sortState xmlns:xlrd2="http://schemas.microsoft.com/office/spreadsheetml/2017/richdata2" ref="AJ74:AJ76">
    <sortCondition ref="AJ74:AJ76"/>
  </sortState>
  <mergeCells count="36">
    <mergeCell ref="N36:N37"/>
    <mergeCell ref="R36:R37"/>
    <mergeCell ref="S36:S37"/>
    <mergeCell ref="O36:Q36"/>
    <mergeCell ref="N95:N96"/>
    <mergeCell ref="O95:Q95"/>
    <mergeCell ref="R95:R96"/>
    <mergeCell ref="S95:S96"/>
    <mergeCell ref="N51:N52"/>
    <mergeCell ref="O51:Q51"/>
    <mergeCell ref="R51:R52"/>
    <mergeCell ref="S51:S52"/>
    <mergeCell ref="O2:Q2"/>
    <mergeCell ref="R2:R3"/>
    <mergeCell ref="S2:S3"/>
    <mergeCell ref="N2:N3"/>
    <mergeCell ref="N21:N22"/>
    <mergeCell ref="R21:R22"/>
    <mergeCell ref="S21:S22"/>
    <mergeCell ref="O21:Q21"/>
    <mergeCell ref="Y75:Y76"/>
    <mergeCell ref="S66:S67"/>
    <mergeCell ref="A109:A110"/>
    <mergeCell ref="B109:B110"/>
    <mergeCell ref="C109:H109"/>
    <mergeCell ref="R66:R67"/>
    <mergeCell ref="O66:Q66"/>
    <mergeCell ref="N66:N67"/>
    <mergeCell ref="U75:W75"/>
    <mergeCell ref="X75:X76"/>
    <mergeCell ref="N110:N111"/>
    <mergeCell ref="O110:T110"/>
    <mergeCell ref="N81:N82"/>
    <mergeCell ref="O81:Q81"/>
    <mergeCell ref="R81:R82"/>
    <mergeCell ref="S81:S82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AM111"/>
  <sheetViews>
    <sheetView topLeftCell="AB91" zoomScale="86" zoomScaleNormal="86" workbookViewId="0">
      <selection activeCell="AJ101" sqref="AJ101:AL103"/>
    </sheetView>
  </sheetViews>
  <sheetFormatPr defaultColWidth="9" defaultRowHeight="15"/>
  <cols>
    <col min="3" max="3" width="8" customWidth="1"/>
    <col min="4" max="4" width="26.85546875" customWidth="1"/>
    <col min="8" max="8" width="13.42578125" customWidth="1"/>
    <col min="13" max="13" width="8" customWidth="1"/>
    <col min="14" max="14" width="11.42578125" customWidth="1"/>
    <col min="19" max="19" width="11.7109375" customWidth="1"/>
    <col min="21" max="21" width="11.28515625" customWidth="1"/>
    <col min="22" max="22" width="29.5703125" customWidth="1"/>
    <col min="26" max="26" width="10.85546875" customWidth="1"/>
    <col min="27" max="27" width="11.28515625" customWidth="1"/>
    <col min="28" max="28" width="11.7109375" bestFit="1" customWidth="1"/>
    <col min="30" max="30" width="10.140625" customWidth="1"/>
    <col min="31" max="31" width="11.85546875" customWidth="1"/>
    <col min="33" max="33" width="14.28515625" customWidth="1"/>
    <col min="39" max="39" width="10.7109375" customWidth="1"/>
    <col min="40" max="45" width="11.7109375" bestFit="1" customWidth="1"/>
  </cols>
  <sheetData>
    <row r="1" spans="3:36">
      <c r="C1" s="1" t="s">
        <v>67</v>
      </c>
    </row>
    <row r="2" spans="3:36">
      <c r="C2" s="2" t="s">
        <v>2</v>
      </c>
      <c r="D2" s="2">
        <v>3</v>
      </c>
      <c r="E2" s="2" t="s">
        <v>59</v>
      </c>
      <c r="F2" s="2">
        <v>3</v>
      </c>
      <c r="G2" s="2" t="s">
        <v>57</v>
      </c>
      <c r="H2" s="2">
        <v>3</v>
      </c>
      <c r="I2" s="2" t="s">
        <v>53</v>
      </c>
      <c r="J2" s="2">
        <f>F2*H2</f>
        <v>9</v>
      </c>
      <c r="K2" s="2" t="s">
        <v>4</v>
      </c>
      <c r="L2" s="2">
        <f>R14^2/(D2*F2*H2)</f>
        <v>507</v>
      </c>
      <c r="N2" s="13" t="s">
        <v>0</v>
      </c>
      <c r="O2" s="13"/>
      <c r="P2" s="13"/>
      <c r="Q2" s="13"/>
      <c r="R2" s="13"/>
      <c r="S2" s="13"/>
    </row>
    <row r="3" spans="3:36">
      <c r="N3" s="75" t="s">
        <v>5</v>
      </c>
      <c r="O3" s="66" t="s">
        <v>6</v>
      </c>
      <c r="P3" s="66"/>
      <c r="Q3" s="66"/>
      <c r="R3" s="75" t="s">
        <v>7</v>
      </c>
      <c r="S3" s="75" t="s">
        <v>8</v>
      </c>
      <c r="U3" t="s">
        <v>67</v>
      </c>
      <c r="AA3" t="s">
        <v>67</v>
      </c>
    </row>
    <row r="4" spans="3:36">
      <c r="N4" s="75"/>
      <c r="O4" s="14">
        <v>1</v>
      </c>
      <c r="P4" s="14">
        <v>2</v>
      </c>
      <c r="Q4" s="14">
        <v>3</v>
      </c>
      <c r="R4" s="75"/>
      <c r="S4" s="75"/>
      <c r="U4" s="5"/>
      <c r="V4" s="5" t="s">
        <v>46</v>
      </c>
      <c r="W4" s="5" t="s">
        <v>47</v>
      </c>
      <c r="X4" s="5" t="s">
        <v>48</v>
      </c>
      <c r="Y4" s="5" t="s">
        <v>29</v>
      </c>
      <c r="AA4" s="5"/>
      <c r="AB4" s="5" t="s">
        <v>46</v>
      </c>
      <c r="AC4" s="5" t="s">
        <v>47</v>
      </c>
      <c r="AD4" s="5" t="s">
        <v>48</v>
      </c>
      <c r="AE4" s="5" t="s">
        <v>68</v>
      </c>
      <c r="AG4" s="4" t="s">
        <v>46</v>
      </c>
      <c r="AH4" s="60">
        <f>AB8</f>
        <v>3.9966666666666666</v>
      </c>
      <c r="AI4" s="4" t="s">
        <v>49</v>
      </c>
      <c r="AJ4" s="60">
        <f>AE5</f>
        <v>4.4433333333333334</v>
      </c>
    </row>
    <row r="5" spans="3:36">
      <c r="C5" s="5" t="s">
        <v>9</v>
      </c>
      <c r="D5" s="5" t="s">
        <v>10</v>
      </c>
      <c r="E5" s="5" t="s">
        <v>11</v>
      </c>
      <c r="F5" s="5" t="s">
        <v>12</v>
      </c>
      <c r="G5" s="5" t="s">
        <v>13</v>
      </c>
      <c r="H5" s="5"/>
      <c r="I5" s="5" t="s">
        <v>14</v>
      </c>
      <c r="J5" s="5" t="s">
        <v>15</v>
      </c>
      <c r="N5" s="15" t="s">
        <v>31</v>
      </c>
      <c r="O5" s="15">
        <v>4</v>
      </c>
      <c r="P5" s="15">
        <v>5</v>
      </c>
      <c r="Q5" s="15">
        <v>4</v>
      </c>
      <c r="R5" s="15">
        <f>SUM(O5:Q5)</f>
        <v>13</v>
      </c>
      <c r="S5" s="16">
        <f>AVERAGE(O5:Q5)</f>
        <v>4.333333333333333</v>
      </c>
      <c r="U5" s="5" t="s">
        <v>49</v>
      </c>
      <c r="V5" s="5">
        <v>13</v>
      </c>
      <c r="W5" s="5">
        <v>14</v>
      </c>
      <c r="X5" s="5">
        <v>13</v>
      </c>
      <c r="Y5" s="5">
        <f>SUM(V5:X5)</f>
        <v>40</v>
      </c>
      <c r="AA5" s="5" t="s">
        <v>49</v>
      </c>
      <c r="AB5" s="5">
        <v>4.33</v>
      </c>
      <c r="AC5" s="5">
        <v>4.67</v>
      </c>
      <c r="AD5" s="5">
        <v>4.33</v>
      </c>
      <c r="AE5" s="5">
        <f>AVERAGE(AB5:AD5)</f>
        <v>4.4433333333333334</v>
      </c>
      <c r="AG5" s="60" t="s">
        <v>47</v>
      </c>
      <c r="AH5" s="60">
        <f>AC8</f>
        <v>4.67</v>
      </c>
      <c r="AI5" s="60" t="s">
        <v>50</v>
      </c>
      <c r="AJ5" s="60">
        <f>AE6</f>
        <v>4.5566666666666666</v>
      </c>
    </row>
    <row r="6" spans="3:36">
      <c r="C6" s="5" t="s">
        <v>16</v>
      </c>
      <c r="D6" s="5">
        <f>D2-1</f>
        <v>2</v>
      </c>
      <c r="E6" s="5">
        <f>SUMSQ(O14:Q14)/J2-L2</f>
        <v>0.22222222222222854</v>
      </c>
      <c r="F6" s="5">
        <f>E6/D6</f>
        <v>0.11111111111111427</v>
      </c>
      <c r="G6" s="5">
        <f>F6/F$11</f>
        <v>0.13559322033898716</v>
      </c>
      <c r="H6" s="5" t="s">
        <v>17</v>
      </c>
      <c r="I6" s="5">
        <v>3.63</v>
      </c>
      <c r="J6" s="5">
        <v>6.23</v>
      </c>
      <c r="N6" s="15" t="s">
        <v>32</v>
      </c>
      <c r="O6" s="15">
        <v>4</v>
      </c>
      <c r="P6" s="15">
        <v>5</v>
      </c>
      <c r="Q6" s="15">
        <v>4</v>
      </c>
      <c r="R6" s="15">
        <f>SUM(O6:Q6)</f>
        <v>13</v>
      </c>
      <c r="S6" s="16">
        <f t="shared" ref="S6:S13" si="0">AVERAGE(O6:Q6)</f>
        <v>4.333333333333333</v>
      </c>
      <c r="U6" s="5" t="s">
        <v>50</v>
      </c>
      <c r="V6" s="5">
        <v>13</v>
      </c>
      <c r="W6" s="5">
        <v>14</v>
      </c>
      <c r="X6" s="5">
        <v>14</v>
      </c>
      <c r="Y6" s="5">
        <f t="shared" ref="Y6:Y7" si="1">SUM(V6:X6)</f>
        <v>41</v>
      </c>
      <c r="AA6" s="5" t="s">
        <v>50</v>
      </c>
      <c r="AB6" s="5">
        <v>4.33</v>
      </c>
      <c r="AC6" s="5">
        <v>4.67</v>
      </c>
      <c r="AD6" s="5">
        <v>4.67</v>
      </c>
      <c r="AE6" s="5">
        <f>AVERAGE(AB6:AD6)</f>
        <v>4.5566666666666666</v>
      </c>
      <c r="AG6" s="60" t="s">
        <v>48</v>
      </c>
      <c r="AH6" s="60">
        <f>AD8</f>
        <v>4.333333333333333</v>
      </c>
      <c r="AI6" s="60" t="s">
        <v>51</v>
      </c>
      <c r="AJ6" s="60">
        <f>AE7</f>
        <v>4</v>
      </c>
    </row>
    <row r="7" spans="3:36">
      <c r="C7" s="5" t="s">
        <v>20</v>
      </c>
      <c r="D7" s="5">
        <f>J2-1</f>
        <v>8</v>
      </c>
      <c r="E7" s="5">
        <f>SUMSQ(R5:R13)/D2-L2</f>
        <v>4.6666666666666856</v>
      </c>
      <c r="F7" s="5">
        <f t="shared" ref="F7:F9" si="2">E7/D7</f>
        <v>0.5833333333333357</v>
      </c>
      <c r="G7" s="5">
        <f>F7/F$11</f>
        <v>0.71186440677966523</v>
      </c>
      <c r="H7" s="5" t="s">
        <v>17</v>
      </c>
      <c r="I7" s="5">
        <v>2.59</v>
      </c>
      <c r="J7" s="5">
        <v>3.89</v>
      </c>
      <c r="N7" s="15" t="s">
        <v>33</v>
      </c>
      <c r="O7" s="15">
        <v>3</v>
      </c>
      <c r="P7" s="15">
        <v>4</v>
      </c>
      <c r="Q7" s="15">
        <v>3</v>
      </c>
      <c r="R7" s="15">
        <f t="shared" ref="R7:R13" si="3">SUM(O7:Q7)</f>
        <v>10</v>
      </c>
      <c r="S7" s="16">
        <f t="shared" si="0"/>
        <v>3.3333333333333335</v>
      </c>
      <c r="U7" s="5" t="s">
        <v>51</v>
      </c>
      <c r="V7" s="5">
        <v>10</v>
      </c>
      <c r="W7" s="5">
        <v>14</v>
      </c>
      <c r="X7" s="5">
        <v>12</v>
      </c>
      <c r="Y7" s="5">
        <f t="shared" si="1"/>
        <v>36</v>
      </c>
      <c r="AA7" s="5" t="s">
        <v>51</v>
      </c>
      <c r="AB7" s="5">
        <v>3.33</v>
      </c>
      <c r="AC7" s="5">
        <v>4.67</v>
      </c>
      <c r="AD7" s="5">
        <v>4</v>
      </c>
      <c r="AE7" s="5">
        <f>AVERAGE(AB7:AD7)</f>
        <v>4</v>
      </c>
    </row>
    <row r="8" spans="3:36">
      <c r="C8" s="5" t="s">
        <v>54</v>
      </c>
      <c r="D8" s="5">
        <f>F2-1</f>
        <v>2</v>
      </c>
      <c r="E8" s="5">
        <f>SUMSQ(V8:X8)/(D2*H2)-L2</f>
        <v>2</v>
      </c>
      <c r="F8" s="5">
        <f>E8/D8</f>
        <v>1</v>
      </c>
      <c r="G8" s="5">
        <f>F8/F$11</f>
        <v>1.2203389830508498</v>
      </c>
      <c r="H8" s="5" t="s">
        <v>17</v>
      </c>
      <c r="I8" s="5">
        <v>3.63</v>
      </c>
      <c r="J8" s="5">
        <v>6.23</v>
      </c>
      <c r="N8" s="15" t="s">
        <v>34</v>
      </c>
      <c r="O8" s="15">
        <v>5</v>
      </c>
      <c r="P8" s="15">
        <v>4</v>
      </c>
      <c r="Q8" s="15">
        <v>5</v>
      </c>
      <c r="R8" s="15">
        <f t="shared" si="3"/>
        <v>14</v>
      </c>
      <c r="S8" s="16">
        <f t="shared" si="0"/>
        <v>4.666666666666667</v>
      </c>
      <c r="U8" s="5" t="s">
        <v>29</v>
      </c>
      <c r="V8" s="5">
        <f>SUM(V5:V7)</f>
        <v>36</v>
      </c>
      <c r="W8" s="5">
        <f>SUM(W5:W7)</f>
        <v>42</v>
      </c>
      <c r="X8" s="5">
        <f>SUM(X5:X7)</f>
        <v>39</v>
      </c>
      <c r="Y8" s="5"/>
      <c r="AA8" s="5" t="s">
        <v>8</v>
      </c>
      <c r="AB8" s="5">
        <f>AVERAGE(AB5:AB7)</f>
        <v>3.9966666666666666</v>
      </c>
      <c r="AC8" s="5">
        <f>AVERAGE(AC5:AC7)</f>
        <v>4.67</v>
      </c>
      <c r="AD8" s="5">
        <f>AVERAGE(AD5:AD7)</f>
        <v>4.333333333333333</v>
      </c>
      <c r="AE8" s="5"/>
    </row>
    <row r="9" spans="3:36">
      <c r="C9" s="5" t="s">
        <v>55</v>
      </c>
      <c r="D9" s="5">
        <f>H2-1</f>
        <v>2</v>
      </c>
      <c r="E9" s="5">
        <f>SUMSQ(Y5:Y7)/(D2*F2)-L2</f>
        <v>1.5555555555555429</v>
      </c>
      <c r="F9" s="5">
        <f t="shared" si="2"/>
        <v>0.77777777777777146</v>
      </c>
      <c r="G9" s="5">
        <f>F9/F$11</f>
        <v>0.9491525423728755</v>
      </c>
      <c r="H9" s="5" t="s">
        <v>17</v>
      </c>
      <c r="I9" s="5">
        <v>3.63</v>
      </c>
      <c r="J9" s="5">
        <v>6.23</v>
      </c>
      <c r="N9" s="15" t="s">
        <v>35</v>
      </c>
      <c r="O9" s="15">
        <v>4</v>
      </c>
      <c r="P9" s="15">
        <v>5</v>
      </c>
      <c r="Q9" s="15">
        <v>5</v>
      </c>
      <c r="R9" s="15">
        <f t="shared" si="3"/>
        <v>14</v>
      </c>
      <c r="S9" s="16">
        <f t="shared" si="0"/>
        <v>4.666666666666667</v>
      </c>
    </row>
    <row r="10" spans="3:36">
      <c r="C10" s="5" t="s">
        <v>53</v>
      </c>
      <c r="D10" s="5">
        <f>D7-D8-D9</f>
        <v>4</v>
      </c>
      <c r="E10" s="5">
        <f>E7-E8-E9</f>
        <v>1.1111111111111427</v>
      </c>
      <c r="F10" s="5">
        <f>E10/D10</f>
        <v>0.27777777777778567</v>
      </c>
      <c r="G10" s="5">
        <f>F10/F$11</f>
        <v>0.33898305084746794</v>
      </c>
      <c r="H10" s="5" t="s">
        <v>17</v>
      </c>
      <c r="I10" s="5">
        <v>3.01</v>
      </c>
      <c r="J10" s="5">
        <v>4.7699999999999996</v>
      </c>
      <c r="N10" s="15" t="s">
        <v>36</v>
      </c>
      <c r="O10" s="15">
        <v>5</v>
      </c>
      <c r="P10" s="15">
        <v>5</v>
      </c>
      <c r="Q10" s="15">
        <v>4</v>
      </c>
      <c r="R10" s="15">
        <f t="shared" si="3"/>
        <v>14</v>
      </c>
      <c r="S10" s="16">
        <f t="shared" si="0"/>
        <v>4.666666666666667</v>
      </c>
    </row>
    <row r="11" spans="3:36">
      <c r="C11" s="5" t="s">
        <v>25</v>
      </c>
      <c r="D11" s="5">
        <f>D12-D7-D8</f>
        <v>16</v>
      </c>
      <c r="E11" s="7">
        <f>E12-E6-E7</f>
        <v>13.111111111111086</v>
      </c>
      <c r="F11" s="5">
        <f>E11/D11</f>
        <v>0.81944444444444287</v>
      </c>
      <c r="G11" s="5"/>
      <c r="H11" s="5"/>
      <c r="I11" s="5"/>
      <c r="J11" s="5"/>
      <c r="N11" s="15" t="s">
        <v>37</v>
      </c>
      <c r="O11" s="15">
        <v>4</v>
      </c>
      <c r="P11" s="15">
        <v>3</v>
      </c>
      <c r="Q11" s="15">
        <v>6</v>
      </c>
      <c r="R11" s="15">
        <f t="shared" si="3"/>
        <v>13</v>
      </c>
      <c r="S11" s="16">
        <f t="shared" si="0"/>
        <v>4.333333333333333</v>
      </c>
    </row>
    <row r="12" spans="3:36">
      <c r="C12" s="5" t="s">
        <v>26</v>
      </c>
      <c r="D12" s="5">
        <f>D2*F2*H2-1</f>
        <v>26</v>
      </c>
      <c r="E12" s="7">
        <f>SUMSQ(O5:Q13)-L2</f>
        <v>18</v>
      </c>
      <c r="F12" s="5"/>
      <c r="G12" s="5"/>
      <c r="H12" s="5"/>
      <c r="I12" s="5"/>
      <c r="J12" s="5"/>
      <c r="N12" s="15" t="s">
        <v>38</v>
      </c>
      <c r="O12" s="15">
        <v>4</v>
      </c>
      <c r="P12" s="15">
        <v>6</v>
      </c>
      <c r="Q12" s="15">
        <v>4</v>
      </c>
      <c r="R12" s="15">
        <f t="shared" si="3"/>
        <v>14</v>
      </c>
      <c r="S12" s="16">
        <f t="shared" si="0"/>
        <v>4.666666666666667</v>
      </c>
    </row>
    <row r="13" spans="3:36">
      <c r="N13" s="15" t="s">
        <v>39</v>
      </c>
      <c r="O13" s="15">
        <v>5</v>
      </c>
      <c r="P13" s="15">
        <v>3</v>
      </c>
      <c r="Q13" s="15">
        <v>4</v>
      </c>
      <c r="R13" s="15">
        <f t="shared" si="3"/>
        <v>12</v>
      </c>
      <c r="S13" s="16">
        <f t="shared" si="0"/>
        <v>4</v>
      </c>
    </row>
    <row r="14" spans="3:36">
      <c r="N14" s="15" t="s">
        <v>27</v>
      </c>
      <c r="O14" s="15">
        <f>SUM(O5:O13)</f>
        <v>38</v>
      </c>
      <c r="P14" s="15">
        <f>SUM(P5:P13)</f>
        <v>40</v>
      </c>
      <c r="Q14" s="15">
        <f>SUM(Q5:Q13)</f>
        <v>39</v>
      </c>
      <c r="R14" s="15">
        <f>SUM(R5:R13)</f>
        <v>117</v>
      </c>
      <c r="S14" s="15"/>
    </row>
    <row r="15" spans="3:36">
      <c r="C15" s="1" t="s">
        <v>40</v>
      </c>
    </row>
    <row r="16" spans="3:36">
      <c r="C16" s="2" t="s">
        <v>2</v>
      </c>
      <c r="D16" s="2">
        <v>3</v>
      </c>
      <c r="E16" s="2" t="s">
        <v>59</v>
      </c>
      <c r="F16" s="2">
        <v>3</v>
      </c>
      <c r="G16" s="2" t="s">
        <v>57</v>
      </c>
      <c r="H16" s="2">
        <v>3</v>
      </c>
      <c r="I16" s="2" t="s">
        <v>53</v>
      </c>
      <c r="J16" s="2">
        <f>F16*H16</f>
        <v>9</v>
      </c>
      <c r="K16" s="2" t="s">
        <v>4</v>
      </c>
      <c r="L16" s="2">
        <f>R28^2/(D16*F16*H16)</f>
        <v>725.92592592592598</v>
      </c>
      <c r="N16" t="s">
        <v>40</v>
      </c>
    </row>
    <row r="17" spans="3:36">
      <c r="N17" s="73" t="s">
        <v>5</v>
      </c>
      <c r="O17" s="74" t="s">
        <v>6</v>
      </c>
      <c r="P17" s="74"/>
      <c r="Q17" s="74"/>
      <c r="R17" s="73" t="s">
        <v>7</v>
      </c>
      <c r="S17" s="73" t="s">
        <v>8</v>
      </c>
      <c r="U17" t="s">
        <v>40</v>
      </c>
      <c r="AA17" t="s">
        <v>40</v>
      </c>
    </row>
    <row r="18" spans="3:36">
      <c r="N18" s="73"/>
      <c r="O18" s="5">
        <v>1</v>
      </c>
      <c r="P18" s="5">
        <v>2</v>
      </c>
      <c r="Q18" s="5">
        <v>3</v>
      </c>
      <c r="R18" s="73"/>
      <c r="S18" s="73"/>
      <c r="U18" s="5"/>
      <c r="V18" s="5" t="s">
        <v>46</v>
      </c>
      <c r="W18" s="5" t="s">
        <v>47</v>
      </c>
      <c r="X18" s="5" t="s">
        <v>48</v>
      </c>
      <c r="Y18" s="5" t="s">
        <v>29</v>
      </c>
      <c r="AA18" s="5"/>
      <c r="AB18" s="5" t="s">
        <v>46</v>
      </c>
      <c r="AC18" s="5" t="s">
        <v>47</v>
      </c>
      <c r="AD18" s="5" t="s">
        <v>48</v>
      </c>
      <c r="AE18" s="5" t="s">
        <v>68</v>
      </c>
      <c r="AG18" s="4" t="s">
        <v>46</v>
      </c>
      <c r="AH18" s="60">
        <f>AB22</f>
        <v>4.8888888888888884</v>
      </c>
      <c r="AI18" s="4" t="s">
        <v>49</v>
      </c>
      <c r="AJ18" s="60">
        <f>AE19</f>
        <v>5.2222222222222223</v>
      </c>
    </row>
    <row r="19" spans="3:36">
      <c r="C19" s="5" t="s">
        <v>9</v>
      </c>
      <c r="D19" s="5" t="s">
        <v>10</v>
      </c>
      <c r="E19" s="5" t="s">
        <v>11</v>
      </c>
      <c r="F19" s="5" t="s">
        <v>12</v>
      </c>
      <c r="G19" s="5" t="s">
        <v>13</v>
      </c>
      <c r="H19" s="5"/>
      <c r="I19" s="5" t="s">
        <v>14</v>
      </c>
      <c r="J19" s="5" t="s">
        <v>15</v>
      </c>
      <c r="N19" s="5" t="s">
        <v>31</v>
      </c>
      <c r="O19" s="5">
        <v>6</v>
      </c>
      <c r="P19" s="5">
        <v>5</v>
      </c>
      <c r="Q19" s="5">
        <v>5</v>
      </c>
      <c r="R19" s="5">
        <f>SUM(O19:Q19)</f>
        <v>16</v>
      </c>
      <c r="S19" s="5">
        <f>AVERAGE(O19:Q19)</f>
        <v>5.333333333333333</v>
      </c>
      <c r="U19" s="5" t="s">
        <v>49</v>
      </c>
      <c r="V19" s="5">
        <v>16</v>
      </c>
      <c r="W19" s="5">
        <v>17</v>
      </c>
      <c r="X19" s="5">
        <v>14</v>
      </c>
      <c r="Y19" s="5">
        <f>SUM(V19:X19)</f>
        <v>47</v>
      </c>
      <c r="AA19" s="5" t="s">
        <v>49</v>
      </c>
      <c r="AB19" s="5">
        <f>S19</f>
        <v>5.333333333333333</v>
      </c>
      <c r="AC19" s="5">
        <f>S22</f>
        <v>5.666666666666667</v>
      </c>
      <c r="AD19" s="5">
        <f>S25</f>
        <v>4.666666666666667</v>
      </c>
      <c r="AE19" s="5">
        <f>AVERAGE(AB19:AD19)</f>
        <v>5.2222222222222223</v>
      </c>
      <c r="AG19" s="60" t="s">
        <v>47</v>
      </c>
      <c r="AH19" s="60">
        <f>AC22</f>
        <v>5.333333333333333</v>
      </c>
      <c r="AI19" s="60" t="s">
        <v>50</v>
      </c>
      <c r="AJ19" s="60">
        <f>AE20</f>
        <v>3.3333333333333335</v>
      </c>
    </row>
    <row r="20" spans="3:36">
      <c r="C20" s="5" t="s">
        <v>16</v>
      </c>
      <c r="D20" s="5">
        <f>D16-1</f>
        <v>2</v>
      </c>
      <c r="E20" s="5">
        <f>SUMSQ(O28:Q28)/J16-L16</f>
        <v>0.51851851851847641</v>
      </c>
      <c r="F20" s="5">
        <f>E20/D20</f>
        <v>0.25925925925923821</v>
      </c>
      <c r="G20" s="5">
        <f>F20/F$25</f>
        <v>0.50909090909086752</v>
      </c>
      <c r="H20" s="5" t="s">
        <v>17</v>
      </c>
      <c r="I20" s="5">
        <v>3.63</v>
      </c>
      <c r="J20" s="5">
        <v>6.23</v>
      </c>
      <c r="N20" s="5" t="s">
        <v>32</v>
      </c>
      <c r="O20" s="5">
        <v>5</v>
      </c>
      <c r="P20" s="5">
        <v>5</v>
      </c>
      <c r="Q20" s="5">
        <v>5</v>
      </c>
      <c r="R20" s="5">
        <f t="shared" ref="R20:R27" si="4">SUM(O20:Q20)</f>
        <v>15</v>
      </c>
      <c r="S20" s="5">
        <f t="shared" ref="S20:S27" si="5">AVERAGE(O20:Q20)</f>
        <v>5</v>
      </c>
      <c r="U20" s="5" t="s">
        <v>50</v>
      </c>
      <c r="V20" s="5">
        <v>15</v>
      </c>
      <c r="W20" s="5">
        <v>15</v>
      </c>
      <c r="X20" s="5">
        <v>17</v>
      </c>
      <c r="Y20" s="5">
        <f t="shared" ref="Y20:Y21" si="6">SUM(V20:X20)</f>
        <v>47</v>
      </c>
      <c r="AA20" s="5" t="s">
        <v>50</v>
      </c>
      <c r="AB20" s="5">
        <f>S20</f>
        <v>5</v>
      </c>
      <c r="AC20" s="5">
        <f>S23</f>
        <v>5</v>
      </c>
      <c r="AD20" s="5">
        <f>S26</f>
        <v>0</v>
      </c>
      <c r="AE20" s="5">
        <f>AVERAGE(AB20:AD20)</f>
        <v>3.3333333333333335</v>
      </c>
      <c r="AG20" s="60" t="s">
        <v>48</v>
      </c>
      <c r="AH20" s="60">
        <f>AD22</f>
        <v>3.4444444444444446</v>
      </c>
      <c r="AI20" s="60" t="s">
        <v>51</v>
      </c>
      <c r="AJ20" s="60">
        <f>AE21</f>
        <v>5.1111111111111107</v>
      </c>
    </row>
    <row r="21" spans="3:36">
      <c r="C21" s="5" t="s">
        <v>20</v>
      </c>
      <c r="D21" s="5">
        <f>J16-1</f>
        <v>8</v>
      </c>
      <c r="E21" s="5">
        <f>SUMSQ(R19:R27)/D16-L16</f>
        <v>5.4074074074073906</v>
      </c>
      <c r="F21" s="5">
        <f t="shared" ref="F21:F25" si="7">E21/D21</f>
        <v>0.67592592592592382</v>
      </c>
      <c r="G21" s="5">
        <f>F21/F$25</f>
        <v>1.3272727272727225</v>
      </c>
      <c r="H21" s="5" t="s">
        <v>17</v>
      </c>
      <c r="I21" s="5">
        <v>2.59</v>
      </c>
      <c r="J21" s="5">
        <v>3.89</v>
      </c>
      <c r="N21" s="5" t="s">
        <v>33</v>
      </c>
      <c r="O21" s="5">
        <v>5</v>
      </c>
      <c r="P21" s="5">
        <v>4</v>
      </c>
      <c r="Q21" s="5">
        <v>4</v>
      </c>
      <c r="R21" s="5">
        <f t="shared" si="4"/>
        <v>13</v>
      </c>
      <c r="S21" s="5">
        <f t="shared" si="5"/>
        <v>4.333333333333333</v>
      </c>
      <c r="U21" s="5" t="s">
        <v>51</v>
      </c>
      <c r="V21" s="5">
        <v>13</v>
      </c>
      <c r="W21" s="5">
        <v>16</v>
      </c>
      <c r="X21" s="5">
        <v>17</v>
      </c>
      <c r="Y21" s="5">
        <f t="shared" si="6"/>
        <v>46</v>
      </c>
      <c r="AA21" s="5" t="s">
        <v>51</v>
      </c>
      <c r="AB21" s="5">
        <f>S21</f>
        <v>4.333333333333333</v>
      </c>
      <c r="AC21" s="5">
        <f>S24</f>
        <v>5.333333333333333</v>
      </c>
      <c r="AD21" s="5">
        <f>S27</f>
        <v>5.666666666666667</v>
      </c>
      <c r="AE21" s="5">
        <f>AVERAGE(AB21:AD21)</f>
        <v>5.1111111111111107</v>
      </c>
    </row>
    <row r="22" spans="3:36">
      <c r="C22" s="5" t="s">
        <v>54</v>
      </c>
      <c r="D22" s="5">
        <f>F16-1</f>
        <v>2</v>
      </c>
      <c r="E22" s="5">
        <f>SUMSQ(V22:X22)/(D16*H16)-L16</f>
        <v>1.1851851851851052</v>
      </c>
      <c r="F22" s="5">
        <f t="shared" si="7"/>
        <v>0.59259259259255259</v>
      </c>
      <c r="G22" s="5">
        <f>F22/F$25</f>
        <v>1.1636363636362845</v>
      </c>
      <c r="H22" s="5" t="s">
        <v>17</v>
      </c>
      <c r="I22" s="5">
        <v>3.63</v>
      </c>
      <c r="J22" s="5">
        <v>6.23</v>
      </c>
      <c r="N22" s="5" t="s">
        <v>34</v>
      </c>
      <c r="O22" s="5">
        <v>6</v>
      </c>
      <c r="P22" s="5">
        <v>5</v>
      </c>
      <c r="Q22" s="5">
        <v>6</v>
      </c>
      <c r="R22" s="5">
        <f t="shared" si="4"/>
        <v>17</v>
      </c>
      <c r="S22" s="5">
        <f t="shared" si="5"/>
        <v>5.666666666666667</v>
      </c>
      <c r="U22" s="5" t="s">
        <v>29</v>
      </c>
      <c r="V22" s="5">
        <f>SUM(V19:V21)</f>
        <v>44</v>
      </c>
      <c r="W22" s="5">
        <f>SUM(W19:W21)</f>
        <v>48</v>
      </c>
      <c r="X22" s="5">
        <f>SUM(X19:X21)</f>
        <v>48</v>
      </c>
      <c r="Y22" s="5"/>
      <c r="AA22" s="5" t="s">
        <v>8</v>
      </c>
      <c r="AB22" s="5">
        <f>AVERAGE(AB19:AB21)</f>
        <v>4.8888888888888884</v>
      </c>
      <c r="AC22" s="5">
        <f>AVERAGE(AC19:AC21)</f>
        <v>5.333333333333333</v>
      </c>
      <c r="AD22" s="5">
        <f>AVERAGE(AD19:AD21)</f>
        <v>3.4444444444444446</v>
      </c>
      <c r="AE22" s="5"/>
    </row>
    <row r="23" spans="3:36">
      <c r="C23" s="5" t="s">
        <v>55</v>
      </c>
      <c r="D23" s="5">
        <f>H16-1</f>
        <v>2</v>
      </c>
      <c r="E23" s="5">
        <f>SUMSQ(Y19:Y21)/(D16*F16)-L16</f>
        <v>7.4074074074019336E-2</v>
      </c>
      <c r="F23" s="5">
        <f t="shared" si="7"/>
        <v>3.7037037037009668E-2</v>
      </c>
      <c r="G23" s="5">
        <f>F23/F$25</f>
        <v>7.2727272727218947E-2</v>
      </c>
      <c r="H23" s="5" t="s">
        <v>17</v>
      </c>
      <c r="I23" s="5">
        <v>3.63</v>
      </c>
      <c r="J23" s="5">
        <v>6.23</v>
      </c>
      <c r="N23" s="5" t="s">
        <v>35</v>
      </c>
      <c r="O23" s="5">
        <v>5</v>
      </c>
      <c r="P23" s="5">
        <v>5</v>
      </c>
      <c r="Q23" s="5">
        <v>5</v>
      </c>
      <c r="R23" s="5">
        <f t="shared" si="4"/>
        <v>15</v>
      </c>
      <c r="S23" s="5">
        <f t="shared" si="5"/>
        <v>5</v>
      </c>
    </row>
    <row r="24" spans="3:36">
      <c r="C24" s="5" t="s">
        <v>53</v>
      </c>
      <c r="D24" s="5">
        <f>D21-D22-D23</f>
        <v>4</v>
      </c>
      <c r="E24" s="5">
        <f>E21-E22-E23</f>
        <v>4.148148148148266</v>
      </c>
      <c r="F24" s="5">
        <f t="shared" si="7"/>
        <v>1.0370370370370665</v>
      </c>
      <c r="G24" s="5">
        <f>F24/F$25</f>
        <v>2.036363636363693</v>
      </c>
      <c r="H24" s="5" t="s">
        <v>17</v>
      </c>
      <c r="I24" s="5">
        <v>3.01</v>
      </c>
      <c r="J24" s="5">
        <v>4.7699999999999996</v>
      </c>
      <c r="N24" s="5" t="s">
        <v>36</v>
      </c>
      <c r="O24" s="5">
        <v>6</v>
      </c>
      <c r="P24" s="5">
        <v>6</v>
      </c>
      <c r="Q24" s="5">
        <v>4</v>
      </c>
      <c r="R24" s="5">
        <f t="shared" si="4"/>
        <v>16</v>
      </c>
      <c r="S24" s="5">
        <f t="shared" si="5"/>
        <v>5.333333333333333</v>
      </c>
    </row>
    <row r="25" spans="3:36">
      <c r="C25" s="5" t="s">
        <v>25</v>
      </c>
      <c r="D25" s="5">
        <f>D26-D21-D22</f>
        <v>16</v>
      </c>
      <c r="E25" s="7">
        <f>E26-E20-E21</f>
        <v>8.1481481481481524</v>
      </c>
      <c r="F25" s="5">
        <f t="shared" si="7"/>
        <v>0.50925925925925952</v>
      </c>
      <c r="G25" s="5"/>
      <c r="H25" s="5"/>
      <c r="I25" s="5"/>
      <c r="J25" s="5"/>
      <c r="N25" s="5" t="s">
        <v>37</v>
      </c>
      <c r="O25" s="5">
        <v>4</v>
      </c>
      <c r="P25" s="5">
        <v>4</v>
      </c>
      <c r="Q25" s="5">
        <v>6</v>
      </c>
      <c r="R25" s="5">
        <f t="shared" si="4"/>
        <v>14</v>
      </c>
      <c r="S25" s="5">
        <f t="shared" si="5"/>
        <v>4.666666666666667</v>
      </c>
    </row>
    <row r="26" spans="3:36">
      <c r="C26" s="5" t="s">
        <v>26</v>
      </c>
      <c r="D26" s="5">
        <f>D16*F16*H16-1</f>
        <v>26</v>
      </c>
      <c r="E26" s="7">
        <f>SUMSQ(O19:Q27)-L16</f>
        <v>14.074074074074019</v>
      </c>
      <c r="F26" s="5"/>
      <c r="G26" s="5"/>
      <c r="H26" s="5"/>
      <c r="I26" s="5"/>
      <c r="J26" s="5"/>
      <c r="N26" s="5" t="s">
        <v>38</v>
      </c>
      <c r="O26" s="5">
        <v>5</v>
      </c>
      <c r="P26" s="5">
        <v>6</v>
      </c>
      <c r="Q26" s="5">
        <v>6</v>
      </c>
      <c r="R26" s="5">
        <f t="shared" si="4"/>
        <v>17</v>
      </c>
      <c r="S26" s="5"/>
    </row>
    <row r="27" spans="3:36">
      <c r="N27" s="5" t="s">
        <v>39</v>
      </c>
      <c r="O27" s="5">
        <v>6</v>
      </c>
      <c r="P27" s="5">
        <v>5</v>
      </c>
      <c r="Q27" s="5">
        <v>6</v>
      </c>
      <c r="R27" s="5">
        <f t="shared" si="4"/>
        <v>17</v>
      </c>
      <c r="S27" s="5">
        <f t="shared" si="5"/>
        <v>5.666666666666667</v>
      </c>
    </row>
    <row r="28" spans="3:36">
      <c r="N28" s="5" t="s">
        <v>27</v>
      </c>
      <c r="O28" s="5">
        <f>SUM(O19:O27)</f>
        <v>48</v>
      </c>
      <c r="P28" s="5">
        <f>SUM(P19:P27)</f>
        <v>45</v>
      </c>
      <c r="Q28" s="5">
        <f>SUM(Q19:Q27)</f>
        <v>47</v>
      </c>
      <c r="R28" s="5">
        <f>SUM(R19:R27)</f>
        <v>140</v>
      </c>
      <c r="S28" s="5"/>
    </row>
    <row r="30" spans="3:36">
      <c r="N30" t="s">
        <v>41</v>
      </c>
    </row>
    <row r="31" spans="3:36">
      <c r="N31" s="73" t="s">
        <v>5</v>
      </c>
      <c r="O31" s="74" t="s">
        <v>6</v>
      </c>
      <c r="P31" s="74"/>
      <c r="Q31" s="74"/>
      <c r="R31" s="73" t="s">
        <v>7</v>
      </c>
      <c r="S31" s="73" t="s">
        <v>8</v>
      </c>
      <c r="U31" t="s">
        <v>41</v>
      </c>
      <c r="AA31" s="19" t="s">
        <v>41</v>
      </c>
    </row>
    <row r="32" spans="3:36">
      <c r="N32" s="73"/>
      <c r="O32" s="5">
        <v>1</v>
      </c>
      <c r="P32" s="5">
        <v>2</v>
      </c>
      <c r="Q32" s="5">
        <v>3</v>
      </c>
      <c r="R32" s="73"/>
      <c r="S32" s="73"/>
      <c r="U32" s="5"/>
      <c r="V32" s="5" t="s">
        <v>46</v>
      </c>
      <c r="W32" s="5" t="s">
        <v>47</v>
      </c>
      <c r="X32" s="5" t="s">
        <v>48</v>
      </c>
      <c r="Y32" s="5" t="s">
        <v>29</v>
      </c>
      <c r="AA32" s="5"/>
      <c r="AB32" s="5" t="s">
        <v>46</v>
      </c>
      <c r="AC32" s="5" t="s">
        <v>47</v>
      </c>
      <c r="AD32" s="5" t="s">
        <v>48</v>
      </c>
      <c r="AE32" s="5" t="s">
        <v>68</v>
      </c>
      <c r="AG32" s="4" t="s">
        <v>46</v>
      </c>
      <c r="AH32" s="60">
        <f>AB36</f>
        <v>6.5555555555555562</v>
      </c>
      <c r="AI32" s="4" t="s">
        <v>49</v>
      </c>
      <c r="AJ32" s="60">
        <f>AE33</f>
        <v>6.5555555555555562</v>
      </c>
    </row>
    <row r="33" spans="3:36">
      <c r="C33" s="1" t="s">
        <v>1</v>
      </c>
      <c r="N33" s="5" t="s">
        <v>31</v>
      </c>
      <c r="O33" s="5">
        <v>7</v>
      </c>
      <c r="P33" s="5">
        <v>7</v>
      </c>
      <c r="Q33" s="5">
        <v>6</v>
      </c>
      <c r="R33" s="5">
        <f>SUM(O33:Q33)</f>
        <v>20</v>
      </c>
      <c r="S33" s="5">
        <f>AVERAGE(O33:Q33)</f>
        <v>6.666666666666667</v>
      </c>
      <c r="U33" s="5" t="s">
        <v>49</v>
      </c>
      <c r="V33" s="5">
        <v>20</v>
      </c>
      <c r="W33" s="5">
        <v>21</v>
      </c>
      <c r="X33" s="5">
        <v>18</v>
      </c>
      <c r="Y33" s="5">
        <f>SUM(V33:X33)</f>
        <v>59</v>
      </c>
      <c r="AA33" s="5" t="s">
        <v>49</v>
      </c>
      <c r="AB33" s="5">
        <f>S33</f>
        <v>6.666666666666667</v>
      </c>
      <c r="AC33" s="5">
        <f>S36</f>
        <v>7</v>
      </c>
      <c r="AD33" s="5">
        <f>S39</f>
        <v>6</v>
      </c>
      <c r="AE33" s="5">
        <f>AVERAGE(AB33:AD33)</f>
        <v>6.5555555555555562</v>
      </c>
      <c r="AG33" s="60" t="s">
        <v>47</v>
      </c>
      <c r="AH33" s="60">
        <f>AC36</f>
        <v>6.666666666666667</v>
      </c>
      <c r="AI33" s="60" t="s">
        <v>50</v>
      </c>
      <c r="AJ33" s="60">
        <f>AE34</f>
        <v>6.4444444444444438</v>
      </c>
    </row>
    <row r="34" spans="3:36">
      <c r="C34" s="2" t="s">
        <v>2</v>
      </c>
      <c r="D34" s="2">
        <v>3</v>
      </c>
      <c r="E34" s="2" t="s">
        <v>60</v>
      </c>
      <c r="F34" s="2">
        <v>3</v>
      </c>
      <c r="G34" s="2" t="s">
        <v>61</v>
      </c>
      <c r="H34" s="2">
        <v>3</v>
      </c>
      <c r="I34" s="2" t="s">
        <v>62</v>
      </c>
      <c r="J34" s="2">
        <f>F34*H34</f>
        <v>9</v>
      </c>
      <c r="K34" s="2" t="s">
        <v>4</v>
      </c>
      <c r="L34" s="2">
        <f>R42^2/(D34*F34*H34)</f>
        <v>1173.4814814814815</v>
      </c>
      <c r="N34" s="5" t="s">
        <v>32</v>
      </c>
      <c r="O34" s="5">
        <v>7</v>
      </c>
      <c r="P34" s="5">
        <v>6</v>
      </c>
      <c r="Q34" s="5">
        <v>6</v>
      </c>
      <c r="R34" s="5">
        <f t="shared" ref="R34:R41" si="8">SUM(O34:Q34)</f>
        <v>19</v>
      </c>
      <c r="S34" s="5">
        <f t="shared" ref="S34:S41" si="9">AVERAGE(O34:Q34)</f>
        <v>6.333333333333333</v>
      </c>
      <c r="U34" s="5" t="s">
        <v>50</v>
      </c>
      <c r="V34" s="5">
        <v>19</v>
      </c>
      <c r="W34" s="5">
        <v>19</v>
      </c>
      <c r="X34" s="5">
        <v>20</v>
      </c>
      <c r="Y34" s="5">
        <f t="shared" ref="Y34:Y35" si="10">SUM(V34:X34)</f>
        <v>58</v>
      </c>
      <c r="AA34" s="5" t="s">
        <v>50</v>
      </c>
      <c r="AB34" s="5">
        <f>S34</f>
        <v>6.333333333333333</v>
      </c>
      <c r="AC34" s="5">
        <f>S37</f>
        <v>6.333333333333333</v>
      </c>
      <c r="AD34" s="5">
        <f>S40</f>
        <v>6.666666666666667</v>
      </c>
      <c r="AE34" s="5">
        <f t="shared" ref="AE34:AE35" si="11">AVERAGE(AB34:AD34)</f>
        <v>6.4444444444444438</v>
      </c>
      <c r="AG34" s="60" t="s">
        <v>48</v>
      </c>
      <c r="AH34" s="60">
        <f>AD36</f>
        <v>6.5555555555555562</v>
      </c>
      <c r="AI34" s="60" t="s">
        <v>51</v>
      </c>
      <c r="AJ34" s="60">
        <f>AE35</f>
        <v>6.7777777777777786</v>
      </c>
    </row>
    <row r="35" spans="3:36">
      <c r="N35" s="5" t="s">
        <v>33</v>
      </c>
      <c r="O35" s="5">
        <v>8</v>
      </c>
      <c r="P35" s="5">
        <v>6</v>
      </c>
      <c r="Q35" s="5">
        <v>6</v>
      </c>
      <c r="R35" s="5">
        <f t="shared" si="8"/>
        <v>20</v>
      </c>
      <c r="S35" s="5">
        <f t="shared" si="9"/>
        <v>6.666666666666667</v>
      </c>
      <c r="U35" s="5" t="s">
        <v>51</v>
      </c>
      <c r="V35" s="5">
        <v>20</v>
      </c>
      <c r="W35" s="5">
        <v>20</v>
      </c>
      <c r="X35" s="5">
        <v>21</v>
      </c>
      <c r="Y35" s="5">
        <f t="shared" si="10"/>
        <v>61</v>
      </c>
      <c r="AA35" s="5" t="s">
        <v>51</v>
      </c>
      <c r="AB35" s="5">
        <f>S35</f>
        <v>6.666666666666667</v>
      </c>
      <c r="AC35" s="5">
        <f>S38</f>
        <v>6.666666666666667</v>
      </c>
      <c r="AD35" s="5">
        <f>S41</f>
        <v>7</v>
      </c>
      <c r="AE35" s="5">
        <f t="shared" si="11"/>
        <v>6.7777777777777786</v>
      </c>
    </row>
    <row r="36" spans="3:36">
      <c r="N36" s="5" t="s">
        <v>34</v>
      </c>
      <c r="O36" s="5">
        <v>8</v>
      </c>
      <c r="P36" s="5">
        <v>6</v>
      </c>
      <c r="Q36" s="5">
        <v>7</v>
      </c>
      <c r="R36" s="5">
        <f t="shared" si="8"/>
        <v>21</v>
      </c>
      <c r="S36" s="5">
        <f t="shared" si="9"/>
        <v>7</v>
      </c>
      <c r="U36" s="5" t="s">
        <v>29</v>
      </c>
      <c r="V36" s="5">
        <f>SUM(V33:V35)</f>
        <v>59</v>
      </c>
      <c r="W36" s="5">
        <f>SUM(W33:W35)</f>
        <v>60</v>
      </c>
      <c r="X36" s="5">
        <f>SUM(X33:X35)</f>
        <v>59</v>
      </c>
      <c r="Y36" s="5"/>
      <c r="AA36" s="5" t="s">
        <v>8</v>
      </c>
      <c r="AB36" s="5">
        <f>AVERAGE(AB33:AB35)</f>
        <v>6.5555555555555562</v>
      </c>
      <c r="AC36" s="5">
        <f t="shared" ref="AC36:AD36" si="12">AVERAGE(AC33:AC35)</f>
        <v>6.666666666666667</v>
      </c>
      <c r="AD36" s="5">
        <f t="shared" si="12"/>
        <v>6.5555555555555562</v>
      </c>
      <c r="AE36" s="5"/>
    </row>
    <row r="37" spans="3:36">
      <c r="C37" s="5" t="s">
        <v>9</v>
      </c>
      <c r="D37" s="5" t="s">
        <v>10</v>
      </c>
      <c r="E37" s="5" t="s">
        <v>11</v>
      </c>
      <c r="F37" s="5" t="s">
        <v>12</v>
      </c>
      <c r="G37" s="5" t="s">
        <v>13</v>
      </c>
      <c r="H37" s="5"/>
      <c r="I37" s="5" t="s">
        <v>14</v>
      </c>
      <c r="J37" s="5" t="s">
        <v>15</v>
      </c>
      <c r="N37" s="5" t="s">
        <v>35</v>
      </c>
      <c r="O37" s="5">
        <v>6</v>
      </c>
      <c r="P37" s="5">
        <v>6</v>
      </c>
      <c r="Q37" s="5">
        <v>7</v>
      </c>
      <c r="R37" s="5">
        <f t="shared" si="8"/>
        <v>19</v>
      </c>
      <c r="S37" s="5">
        <f t="shared" si="9"/>
        <v>6.333333333333333</v>
      </c>
    </row>
    <row r="38" spans="3:36">
      <c r="C38" s="5" t="s">
        <v>16</v>
      </c>
      <c r="D38" s="5">
        <f>D34-1</f>
        <v>2</v>
      </c>
      <c r="E38" s="5">
        <f>SUMSQ(O42:Q42)/J34-L34</f>
        <v>0.29629629629630472</v>
      </c>
      <c r="F38" s="5">
        <f t="shared" ref="F38:F43" si="13">E38/D38</f>
        <v>0.14814814814815236</v>
      </c>
      <c r="G38" s="5">
        <f>F38/F$43</f>
        <v>0.13389121338912521</v>
      </c>
      <c r="H38" s="5" t="s">
        <v>17</v>
      </c>
      <c r="I38" s="5">
        <v>3.63</v>
      </c>
      <c r="J38" s="5">
        <v>6.23</v>
      </c>
      <c r="N38" s="5" t="s">
        <v>36</v>
      </c>
      <c r="O38" s="5">
        <v>7</v>
      </c>
      <c r="P38" s="5">
        <v>7</v>
      </c>
      <c r="Q38" s="5">
        <v>6</v>
      </c>
      <c r="R38" s="5">
        <f t="shared" si="8"/>
        <v>20</v>
      </c>
      <c r="S38" s="5">
        <f t="shared" si="9"/>
        <v>6.666666666666667</v>
      </c>
    </row>
    <row r="39" spans="3:36">
      <c r="C39" s="5" t="s">
        <v>20</v>
      </c>
      <c r="D39" s="5">
        <f>J34-1</f>
        <v>8</v>
      </c>
      <c r="E39" s="5">
        <f>SUMSQ(R33:R41)/D34-L34</f>
        <v>2.5185185185184764</v>
      </c>
      <c r="F39" s="5">
        <f t="shared" si="13"/>
        <v>0.31481481481480955</v>
      </c>
      <c r="G39" s="5">
        <f>F39/F$43</f>
        <v>0.2845188284518782</v>
      </c>
      <c r="H39" s="5" t="s">
        <v>17</v>
      </c>
      <c r="I39" s="5">
        <v>2.59</v>
      </c>
      <c r="J39" s="5">
        <v>3.89</v>
      </c>
      <c r="N39" s="5" t="s">
        <v>37</v>
      </c>
      <c r="O39" s="5">
        <v>5</v>
      </c>
      <c r="P39" s="5">
        <v>5</v>
      </c>
      <c r="Q39" s="5">
        <v>8</v>
      </c>
      <c r="R39" s="5">
        <f t="shared" si="8"/>
        <v>18</v>
      </c>
      <c r="S39" s="5">
        <f t="shared" si="9"/>
        <v>6</v>
      </c>
    </row>
    <row r="40" spans="3:36">
      <c r="C40" s="5" t="s">
        <v>54</v>
      </c>
      <c r="D40" s="5">
        <f>F34-1</f>
        <v>2</v>
      </c>
      <c r="E40" s="5">
        <f>SUMSQ(V36:X36)/(D34*H34)-L34</f>
        <v>7.4074074074133023E-2</v>
      </c>
      <c r="F40" s="5">
        <f>E40/D40</f>
        <v>3.7037037037066511E-2</v>
      </c>
      <c r="G40" s="5">
        <f>F40/F$43</f>
        <v>3.3472803347306991E-2</v>
      </c>
      <c r="H40" s="5" t="s">
        <v>17</v>
      </c>
      <c r="I40" s="5">
        <v>3.63</v>
      </c>
      <c r="J40" s="5">
        <v>6.23</v>
      </c>
      <c r="N40" s="5" t="s">
        <v>38</v>
      </c>
      <c r="O40" s="5">
        <v>5</v>
      </c>
      <c r="P40" s="5">
        <v>8</v>
      </c>
      <c r="Q40" s="5">
        <v>7</v>
      </c>
      <c r="R40" s="5">
        <f t="shared" si="8"/>
        <v>20</v>
      </c>
      <c r="S40" s="5">
        <f t="shared" si="9"/>
        <v>6.666666666666667</v>
      </c>
    </row>
    <row r="41" spans="3:36">
      <c r="C41" s="5" t="s">
        <v>55</v>
      </c>
      <c r="D41" s="5">
        <f>H34-1</f>
        <v>2</v>
      </c>
      <c r="E41" s="5">
        <f>SUMSQ(Y33:Y35)/(D34*F34)-L34</f>
        <v>0.51851851851847641</v>
      </c>
      <c r="F41" s="5">
        <f t="shared" si="13"/>
        <v>0.25925925925923821</v>
      </c>
      <c r="G41" s="5">
        <f>F41/F$43</f>
        <v>0.23430962343094341</v>
      </c>
      <c r="H41" s="5" t="s">
        <v>17</v>
      </c>
      <c r="I41" s="5">
        <v>3.63</v>
      </c>
      <c r="J41" s="5">
        <v>6.23</v>
      </c>
      <c r="N41" s="5" t="s">
        <v>39</v>
      </c>
      <c r="O41" s="5">
        <v>7</v>
      </c>
      <c r="P41" s="5">
        <v>7</v>
      </c>
      <c r="Q41" s="5">
        <v>7</v>
      </c>
      <c r="R41" s="5">
        <f t="shared" si="8"/>
        <v>21</v>
      </c>
      <c r="S41" s="5">
        <f t="shared" si="9"/>
        <v>7</v>
      </c>
    </row>
    <row r="42" spans="3:36">
      <c r="C42" s="5" t="s">
        <v>53</v>
      </c>
      <c r="D42" s="5">
        <f>D39-D40-D41</f>
        <v>4</v>
      </c>
      <c r="E42" s="5">
        <f>E39-E40-E41</f>
        <v>1.925925925925867</v>
      </c>
      <c r="F42" s="5">
        <f t="shared" si="13"/>
        <v>0.48148148148146674</v>
      </c>
      <c r="G42" s="5">
        <f>F42/F$43</f>
        <v>0.43514644351463122</v>
      </c>
      <c r="H42" s="5" t="s">
        <v>17</v>
      </c>
      <c r="I42" s="5">
        <v>3.01</v>
      </c>
      <c r="J42" s="5">
        <v>4.7699999999999996</v>
      </c>
      <c r="N42" s="5" t="s">
        <v>27</v>
      </c>
      <c r="O42" s="5">
        <f>SUM(O33:O41)</f>
        <v>60</v>
      </c>
      <c r="P42" s="5">
        <f>SUM(P33:P41)</f>
        <v>58</v>
      </c>
      <c r="Q42" s="5">
        <f>SUM(Q33:Q41)</f>
        <v>60</v>
      </c>
      <c r="R42" s="5">
        <f>SUM(R33:R41)</f>
        <v>178</v>
      </c>
      <c r="S42" s="5"/>
    </row>
    <row r="43" spans="3:36">
      <c r="C43" s="5" t="s">
        <v>25</v>
      </c>
      <c r="D43" s="5">
        <f>D44-D39-D40</f>
        <v>16</v>
      </c>
      <c r="E43" s="7">
        <f>E44-E38-E39</f>
        <v>17.703703703703695</v>
      </c>
      <c r="F43" s="5">
        <f t="shared" si="13"/>
        <v>1.106481481481481</v>
      </c>
      <c r="G43" s="5"/>
      <c r="H43" s="5"/>
      <c r="I43" s="5"/>
      <c r="J43" s="5"/>
    </row>
    <row r="44" spans="3:36">
      <c r="C44" s="5" t="s">
        <v>26</v>
      </c>
      <c r="D44" s="5">
        <f>D34*F34*H34-1</f>
        <v>26</v>
      </c>
      <c r="E44" s="7">
        <f>SUMSQ(O33:Q41)-L34</f>
        <v>20.518518518518476</v>
      </c>
      <c r="F44" s="5"/>
      <c r="G44" s="5"/>
      <c r="H44" s="5"/>
      <c r="I44" s="5"/>
      <c r="J44" s="5"/>
    </row>
    <row r="46" spans="3:36">
      <c r="C46" s="8" t="s">
        <v>63</v>
      </c>
    </row>
    <row r="47" spans="3:36">
      <c r="C47" s="2" t="s">
        <v>2</v>
      </c>
      <c r="D47" s="2">
        <v>3</v>
      </c>
      <c r="E47" s="2" t="s">
        <v>60</v>
      </c>
      <c r="F47" s="2">
        <v>3</v>
      </c>
      <c r="G47" s="2" t="s">
        <v>64</v>
      </c>
      <c r="H47" s="2">
        <v>3</v>
      </c>
      <c r="I47" s="2" t="s">
        <v>53</v>
      </c>
      <c r="J47" s="2">
        <f>F47*H47</f>
        <v>9</v>
      </c>
      <c r="K47" s="2" t="s">
        <v>4</v>
      </c>
      <c r="L47" s="3">
        <f>R60^2/(D47*F47*H47)</f>
        <v>2408.3333333333335</v>
      </c>
    </row>
    <row r="48" spans="3:36">
      <c r="N48" t="s">
        <v>42</v>
      </c>
    </row>
    <row r="49" spans="3:37">
      <c r="N49" s="73" t="s">
        <v>5</v>
      </c>
      <c r="O49" s="74" t="s">
        <v>6</v>
      </c>
      <c r="P49" s="74"/>
      <c r="Q49" s="74"/>
      <c r="R49" s="73" t="s">
        <v>7</v>
      </c>
      <c r="S49" s="73" t="s">
        <v>8</v>
      </c>
      <c r="U49" t="s">
        <v>42</v>
      </c>
      <c r="AA49" t="s">
        <v>42</v>
      </c>
    </row>
    <row r="50" spans="3:37">
      <c r="C50" s="5" t="s">
        <v>9</v>
      </c>
      <c r="D50" s="5" t="s">
        <v>10</v>
      </c>
      <c r="E50" s="5" t="s">
        <v>11</v>
      </c>
      <c r="F50" s="5" t="s">
        <v>12</v>
      </c>
      <c r="G50" s="5" t="s">
        <v>13</v>
      </c>
      <c r="H50" s="5"/>
      <c r="I50" s="5" t="s">
        <v>14</v>
      </c>
      <c r="J50" s="5" t="s">
        <v>15</v>
      </c>
      <c r="N50" s="73"/>
      <c r="O50" s="5">
        <v>1</v>
      </c>
      <c r="P50" s="5">
        <v>2</v>
      </c>
      <c r="Q50" s="5">
        <v>3</v>
      </c>
      <c r="R50" s="73"/>
      <c r="S50" s="73"/>
      <c r="U50" s="5"/>
      <c r="V50" s="5" t="s">
        <v>46</v>
      </c>
      <c r="W50" s="5" t="s">
        <v>47</v>
      </c>
      <c r="X50" s="5" t="s">
        <v>48</v>
      </c>
      <c r="Y50" s="5" t="s">
        <v>29</v>
      </c>
      <c r="AA50" s="5"/>
      <c r="AB50" s="5" t="s">
        <v>46</v>
      </c>
      <c r="AC50" s="5" t="s">
        <v>47</v>
      </c>
      <c r="AD50" s="5" t="s">
        <v>48</v>
      </c>
      <c r="AE50" s="5" t="s">
        <v>8</v>
      </c>
      <c r="AG50" s="4" t="s">
        <v>46</v>
      </c>
      <c r="AH50" s="60">
        <f>AB54</f>
        <v>9.2222222222222214</v>
      </c>
      <c r="AI50" s="60"/>
      <c r="AJ50" s="60" t="s">
        <v>49</v>
      </c>
      <c r="AK50" s="60">
        <f>AE51</f>
        <v>9.5555555555555554</v>
      </c>
    </row>
    <row r="51" spans="3:37">
      <c r="C51" s="5" t="s">
        <v>16</v>
      </c>
      <c r="D51" s="5">
        <f>D47-1</f>
        <v>2</v>
      </c>
      <c r="E51" s="5">
        <f>SUMSQ(O60:Q60)/J47-L47</f>
        <v>11.555555555555202</v>
      </c>
      <c r="F51" s="5">
        <f t="shared" ref="F51:F56" si="14">E51/D51</f>
        <v>5.7777777777776009</v>
      </c>
      <c r="G51" s="5">
        <f>F51/F$56</f>
        <v>3.3279999999998378</v>
      </c>
      <c r="H51" s="5" t="s">
        <v>17</v>
      </c>
      <c r="I51" s="5">
        <v>3.63</v>
      </c>
      <c r="J51" s="5">
        <v>6.23</v>
      </c>
      <c r="N51" s="5" t="s">
        <v>31</v>
      </c>
      <c r="O51" s="7">
        <v>10</v>
      </c>
      <c r="P51" s="7">
        <v>9</v>
      </c>
      <c r="Q51" s="7">
        <v>10</v>
      </c>
      <c r="R51" s="5">
        <f>SUM(O51:Q51)</f>
        <v>29</v>
      </c>
      <c r="S51" s="5">
        <f>AVERAGE(O51:Q51)</f>
        <v>9.6666666666666661</v>
      </c>
      <c r="U51" s="5" t="s">
        <v>49</v>
      </c>
      <c r="V51" s="5">
        <f>R51</f>
        <v>29</v>
      </c>
      <c r="W51" s="5">
        <f>R54</f>
        <v>31</v>
      </c>
      <c r="X51" s="5">
        <f>R57</f>
        <v>26</v>
      </c>
      <c r="Y51" s="5">
        <f>SUM(V51:X51)</f>
        <v>86</v>
      </c>
      <c r="AA51" s="5" t="s">
        <v>49</v>
      </c>
      <c r="AB51" s="5">
        <f>S51</f>
        <v>9.6666666666666661</v>
      </c>
      <c r="AC51" s="5">
        <f>S54</f>
        <v>10.333333333333334</v>
      </c>
      <c r="AD51" s="5">
        <f>S57</f>
        <v>8.6666666666666661</v>
      </c>
      <c r="AE51" s="5">
        <f>AVERAGE(AB51:AD51)</f>
        <v>9.5555555555555554</v>
      </c>
      <c r="AG51" s="4" t="s">
        <v>47</v>
      </c>
      <c r="AH51" s="60">
        <f>AC54</f>
        <v>10</v>
      </c>
      <c r="AI51" s="60"/>
      <c r="AJ51" s="60" t="s">
        <v>50</v>
      </c>
      <c r="AK51" s="60">
        <f>AE52</f>
        <v>9.4444444444444446</v>
      </c>
    </row>
    <row r="52" spans="3:37">
      <c r="C52" s="5" t="s">
        <v>20</v>
      </c>
      <c r="D52" s="5">
        <f>J47-1</f>
        <v>8</v>
      </c>
      <c r="E52" s="5">
        <f>SUMSQ(R51:R59)/D47-L47</f>
        <v>7.3333333333330302</v>
      </c>
      <c r="F52" s="5">
        <f t="shared" si="14"/>
        <v>0.91666666666662877</v>
      </c>
      <c r="G52" s="5">
        <f>F52/F$56</f>
        <v>0.52799999999996861</v>
      </c>
      <c r="H52" s="5" t="s">
        <v>17</v>
      </c>
      <c r="I52" s="5">
        <v>2.59</v>
      </c>
      <c r="J52" s="5">
        <v>3.89</v>
      </c>
      <c r="N52" s="5" t="s">
        <v>32</v>
      </c>
      <c r="O52" s="7">
        <v>9</v>
      </c>
      <c r="P52" s="7">
        <v>8</v>
      </c>
      <c r="Q52" s="7">
        <v>11</v>
      </c>
      <c r="R52" s="5">
        <f t="shared" ref="R52:R59" si="15">SUM(O52:Q52)</f>
        <v>28</v>
      </c>
      <c r="S52" s="5">
        <f t="shared" ref="S52:S59" si="16">AVERAGE(O52:Q52)</f>
        <v>9.3333333333333339</v>
      </c>
      <c r="U52" s="5" t="s">
        <v>50</v>
      </c>
      <c r="V52" s="5">
        <f>R52</f>
        <v>28</v>
      </c>
      <c r="W52" s="5">
        <f>R55</f>
        <v>29</v>
      </c>
      <c r="X52" s="5">
        <f>R58</f>
        <v>28</v>
      </c>
      <c r="Y52" s="5">
        <f t="shared" ref="Y52:Y53" si="17">SUM(V52:X52)</f>
        <v>85</v>
      </c>
      <c r="AA52" s="5" t="s">
        <v>50</v>
      </c>
      <c r="AB52" s="5">
        <f>S52</f>
        <v>9.3333333333333339</v>
      </c>
      <c r="AC52" s="5">
        <f>S55</f>
        <v>9.6666666666666661</v>
      </c>
      <c r="AD52" s="5">
        <f>S58</f>
        <v>9.3333333333333339</v>
      </c>
      <c r="AE52" s="5">
        <f>AVERAGE(AB52:AD52)</f>
        <v>9.4444444444444446</v>
      </c>
      <c r="AG52" s="4" t="s">
        <v>48</v>
      </c>
      <c r="AH52" s="60">
        <f>AD54</f>
        <v>9.1111111111111125</v>
      </c>
      <c r="AI52" s="60"/>
      <c r="AJ52" s="60" t="s">
        <v>51</v>
      </c>
      <c r="AK52" s="60">
        <f>AE53</f>
        <v>9.3333333333333339</v>
      </c>
    </row>
    <row r="53" spans="3:37">
      <c r="C53" s="5" t="s">
        <v>54</v>
      </c>
      <c r="D53" s="5">
        <f>F47-1</f>
        <v>2</v>
      </c>
      <c r="E53" s="5">
        <f>SUMSQ(V54:X54)/(D47*H47)-L47</f>
        <v>4.2222222222221717</v>
      </c>
      <c r="F53" s="5">
        <f t="shared" si="14"/>
        <v>2.1111111111110858</v>
      </c>
      <c r="G53" s="5">
        <f>F53/F$56</f>
        <v>1.2159999999999633</v>
      </c>
      <c r="H53" s="5" t="s">
        <v>17</v>
      </c>
      <c r="I53" s="5">
        <v>3.63</v>
      </c>
      <c r="J53" s="5">
        <v>6.23</v>
      </c>
      <c r="N53" s="5" t="s">
        <v>33</v>
      </c>
      <c r="O53" s="7">
        <v>9</v>
      </c>
      <c r="P53" s="7">
        <v>8</v>
      </c>
      <c r="Q53" s="7">
        <v>9</v>
      </c>
      <c r="R53" s="5">
        <f t="shared" si="15"/>
        <v>26</v>
      </c>
      <c r="S53" s="5">
        <f t="shared" si="16"/>
        <v>8.6666666666666661</v>
      </c>
      <c r="U53" s="5" t="s">
        <v>51</v>
      </c>
      <c r="V53" s="5">
        <f>R53</f>
        <v>26</v>
      </c>
      <c r="W53" s="5">
        <f>R56</f>
        <v>30</v>
      </c>
      <c r="X53" s="5">
        <f>R59</f>
        <v>28</v>
      </c>
      <c r="Y53" s="5">
        <f t="shared" si="17"/>
        <v>84</v>
      </c>
      <c r="AA53" s="5" t="s">
        <v>51</v>
      </c>
      <c r="AB53" s="5">
        <f>S53</f>
        <v>8.6666666666666661</v>
      </c>
      <c r="AC53" s="5">
        <f>S56</f>
        <v>10</v>
      </c>
      <c r="AD53" s="5">
        <f>S59</f>
        <v>9.3333333333333339</v>
      </c>
      <c r="AE53" s="5">
        <f t="shared" ref="AE53" si="18">AVERAGE(AB53:AD53)</f>
        <v>9.3333333333333339</v>
      </c>
    </row>
    <row r="54" spans="3:37">
      <c r="C54" s="5" t="s">
        <v>55</v>
      </c>
      <c r="D54" s="5">
        <f>H47-1</f>
        <v>2</v>
      </c>
      <c r="E54" s="5">
        <f>SUMSQ(Y51:Y53)/(D47*F47)-L47</f>
        <v>0.22222222222217169</v>
      </c>
      <c r="F54" s="5">
        <f t="shared" si="14"/>
        <v>0.11111111111108585</v>
      </c>
      <c r="G54" s="5">
        <f>F54/F$56</f>
        <v>6.3999999999984278E-2</v>
      </c>
      <c r="H54" s="5" t="s">
        <v>17</v>
      </c>
      <c r="I54" s="5">
        <v>3.63</v>
      </c>
      <c r="J54" s="5">
        <v>6.23</v>
      </c>
      <c r="N54" s="5" t="s">
        <v>34</v>
      </c>
      <c r="O54" s="7">
        <v>10</v>
      </c>
      <c r="P54" s="7">
        <v>10</v>
      </c>
      <c r="Q54" s="7">
        <v>11</v>
      </c>
      <c r="R54" s="5">
        <f t="shared" si="15"/>
        <v>31</v>
      </c>
      <c r="S54" s="5">
        <f t="shared" si="16"/>
        <v>10.333333333333334</v>
      </c>
      <c r="U54" s="5" t="s">
        <v>29</v>
      </c>
      <c r="V54" s="5">
        <f>SUM(V51:V53)</f>
        <v>83</v>
      </c>
      <c r="W54" s="5">
        <f>SUM(W51:W53)</f>
        <v>90</v>
      </c>
      <c r="X54" s="5">
        <f>SUM(X51:X53)</f>
        <v>82</v>
      </c>
      <c r="Y54" s="5"/>
      <c r="AA54" s="5" t="s">
        <v>8</v>
      </c>
      <c r="AB54" s="5">
        <f>AVERAGE(AB51:AB53)</f>
        <v>9.2222222222222214</v>
      </c>
      <c r="AC54" s="5">
        <f>AVERAGE(AC51:AC53)</f>
        <v>10</v>
      </c>
      <c r="AD54" s="5">
        <f>AVERAGE(AD51:AD53)</f>
        <v>9.1111111111111125</v>
      </c>
      <c r="AE54" s="5"/>
    </row>
    <row r="55" spans="3:37">
      <c r="C55" s="5" t="s">
        <v>53</v>
      </c>
      <c r="D55" s="5">
        <f>D52-D53-D54</f>
        <v>4</v>
      </c>
      <c r="E55" s="5">
        <f>E52-E53-E54</f>
        <v>2.8888888888886868</v>
      </c>
      <c r="F55" s="5">
        <f t="shared" si="14"/>
        <v>0.72222222222217169</v>
      </c>
      <c r="G55" s="5">
        <f>F55/F$56</f>
        <v>0.41599999999996334</v>
      </c>
      <c r="H55" s="5" t="s">
        <v>17</v>
      </c>
      <c r="I55" s="5">
        <v>3.01</v>
      </c>
      <c r="J55" s="5">
        <v>4.7699999999999996</v>
      </c>
      <c r="N55" s="5" t="s">
        <v>35</v>
      </c>
      <c r="O55" s="7">
        <v>9</v>
      </c>
      <c r="P55" s="7">
        <v>9</v>
      </c>
      <c r="Q55" s="7">
        <v>11</v>
      </c>
      <c r="R55" s="5">
        <f t="shared" si="15"/>
        <v>29</v>
      </c>
      <c r="S55" s="5">
        <f t="shared" si="16"/>
        <v>9.6666666666666661</v>
      </c>
    </row>
    <row r="56" spans="3:37">
      <c r="C56" s="5" t="s">
        <v>25</v>
      </c>
      <c r="D56" s="5">
        <f>D57-D52-D53</f>
        <v>16</v>
      </c>
      <c r="E56" s="7">
        <f>E57-E51-E52</f>
        <v>27.777777777778283</v>
      </c>
      <c r="F56" s="5">
        <f t="shared" si="14"/>
        <v>1.7361111111111427</v>
      </c>
      <c r="G56" s="5"/>
      <c r="H56" s="5"/>
      <c r="I56" s="5"/>
      <c r="J56" s="5"/>
      <c r="N56" s="5" t="s">
        <v>36</v>
      </c>
      <c r="O56" s="7">
        <v>9</v>
      </c>
      <c r="P56" s="7">
        <v>11</v>
      </c>
      <c r="Q56" s="7">
        <v>10</v>
      </c>
      <c r="R56" s="5">
        <f t="shared" si="15"/>
        <v>30</v>
      </c>
      <c r="S56" s="5">
        <f t="shared" si="16"/>
        <v>10</v>
      </c>
    </row>
    <row r="57" spans="3:37">
      <c r="C57" s="5" t="s">
        <v>26</v>
      </c>
      <c r="D57" s="5">
        <f>D47*F47*H47-1</f>
        <v>26</v>
      </c>
      <c r="E57" s="7">
        <f>SUMSQ(O51:Q59)-L47</f>
        <v>46.666666666666515</v>
      </c>
      <c r="F57" s="5"/>
      <c r="G57" s="5"/>
      <c r="H57" s="5"/>
      <c r="I57" s="5"/>
      <c r="J57" s="5"/>
      <c r="N57" s="5" t="s">
        <v>37</v>
      </c>
      <c r="O57" s="7">
        <v>6</v>
      </c>
      <c r="P57" s="7">
        <v>8</v>
      </c>
      <c r="Q57" s="7">
        <v>12</v>
      </c>
      <c r="R57" s="5">
        <f t="shared" si="15"/>
        <v>26</v>
      </c>
      <c r="S57" s="5">
        <f t="shared" si="16"/>
        <v>8.6666666666666661</v>
      </c>
    </row>
    <row r="58" spans="3:37">
      <c r="N58" s="5" t="s">
        <v>38</v>
      </c>
      <c r="O58" s="7">
        <v>7</v>
      </c>
      <c r="P58" s="7">
        <v>11</v>
      </c>
      <c r="Q58" s="7">
        <v>10</v>
      </c>
      <c r="R58" s="5">
        <f t="shared" si="15"/>
        <v>28</v>
      </c>
      <c r="S58" s="5">
        <f t="shared" si="16"/>
        <v>9.3333333333333339</v>
      </c>
    </row>
    <row r="59" spans="3:37">
      <c r="C59" s="8" t="s">
        <v>43</v>
      </c>
      <c r="N59" s="5" t="s">
        <v>39</v>
      </c>
      <c r="O59" s="7">
        <v>10</v>
      </c>
      <c r="P59" s="7">
        <v>9</v>
      </c>
      <c r="Q59" s="7">
        <v>9</v>
      </c>
      <c r="R59" s="5">
        <f t="shared" si="15"/>
        <v>28</v>
      </c>
      <c r="S59" s="5">
        <f t="shared" si="16"/>
        <v>9.3333333333333339</v>
      </c>
    </row>
    <row r="60" spans="3:37">
      <c r="C60" s="2" t="s">
        <v>2</v>
      </c>
      <c r="D60" s="2">
        <v>3</v>
      </c>
      <c r="E60" s="2" t="s">
        <v>60</v>
      </c>
      <c r="F60" s="2">
        <v>3</v>
      </c>
      <c r="G60" s="2" t="s">
        <v>64</v>
      </c>
      <c r="H60" s="2">
        <v>3</v>
      </c>
      <c r="I60" s="2" t="s">
        <v>53</v>
      </c>
      <c r="J60" s="2">
        <f>F60*H60</f>
        <v>9</v>
      </c>
      <c r="K60" s="2" t="s">
        <v>4</v>
      </c>
      <c r="L60" s="3">
        <f>R73^2/(D60*F60*H60)</f>
        <v>4281.4814814814818</v>
      </c>
      <c r="N60" s="5" t="s">
        <v>27</v>
      </c>
      <c r="O60" s="5">
        <f>SUM(O51:O59)</f>
        <v>79</v>
      </c>
      <c r="P60" s="5">
        <f>SUM(P51:P59)</f>
        <v>83</v>
      </c>
      <c r="Q60" s="5">
        <f>SUM(Q51:Q59)</f>
        <v>93</v>
      </c>
      <c r="R60" s="5">
        <f>SUM(R51:R59)</f>
        <v>255</v>
      </c>
      <c r="S60" s="5"/>
    </row>
    <row r="61" spans="3:37">
      <c r="N61" s="10" t="s">
        <v>43</v>
      </c>
    </row>
    <row r="62" spans="3:37">
      <c r="N62" s="64" t="s">
        <v>5</v>
      </c>
      <c r="O62" s="67" t="s">
        <v>6</v>
      </c>
      <c r="P62" s="68"/>
      <c r="Q62" s="69"/>
      <c r="R62" s="64" t="s">
        <v>7</v>
      </c>
      <c r="S62" s="64" t="s">
        <v>8</v>
      </c>
      <c r="U62" t="s">
        <v>43</v>
      </c>
    </row>
    <row r="63" spans="3:37">
      <c r="C63" s="5" t="s">
        <v>9</v>
      </c>
      <c r="D63" s="5" t="s">
        <v>10</v>
      </c>
      <c r="E63" s="5" t="s">
        <v>11</v>
      </c>
      <c r="F63" s="5" t="s">
        <v>12</v>
      </c>
      <c r="G63" s="5" t="s">
        <v>13</v>
      </c>
      <c r="H63" s="5"/>
      <c r="I63" s="5" t="s">
        <v>14</v>
      </c>
      <c r="J63" s="5" t="s">
        <v>15</v>
      </c>
      <c r="N63" s="65"/>
      <c r="O63" s="5">
        <v>1</v>
      </c>
      <c r="P63" s="5">
        <v>2</v>
      </c>
      <c r="Q63" s="5">
        <v>3</v>
      </c>
      <c r="R63" s="65"/>
      <c r="S63" s="65"/>
      <c r="U63" s="5"/>
      <c r="V63" s="5" t="s">
        <v>46</v>
      </c>
      <c r="W63" s="5" t="s">
        <v>47</v>
      </c>
      <c r="X63" s="5" t="s">
        <v>48</v>
      </c>
      <c r="Y63" s="5" t="s">
        <v>29</v>
      </c>
      <c r="AA63" t="s">
        <v>80</v>
      </c>
      <c r="AG63" s="4" t="s">
        <v>74</v>
      </c>
      <c r="AH63" s="60">
        <f>AB68</f>
        <v>12.111111111111112</v>
      </c>
      <c r="AI63" s="60"/>
      <c r="AJ63" s="4" t="s">
        <v>77</v>
      </c>
      <c r="AK63" s="60">
        <f>AE65</f>
        <v>12.333333333333334</v>
      </c>
    </row>
    <row r="64" spans="3:37">
      <c r="C64" s="5" t="s">
        <v>16</v>
      </c>
      <c r="D64" s="5">
        <f>D60-1</f>
        <v>2</v>
      </c>
      <c r="E64" s="5">
        <f>SUMSQ(O73:Q73)/J60-L60</f>
        <v>16.074074074073906</v>
      </c>
      <c r="F64" s="5">
        <f t="shared" ref="F64:F69" si="19">E64/D64</f>
        <v>8.0370370370369528</v>
      </c>
      <c r="G64" s="5">
        <f>F64/F$69</f>
        <v>6.9163346613543339</v>
      </c>
      <c r="H64" s="5" t="s">
        <v>108</v>
      </c>
      <c r="I64" s="5">
        <v>3.63</v>
      </c>
      <c r="J64" s="5">
        <v>6.23</v>
      </c>
      <c r="N64" s="5" t="s">
        <v>31</v>
      </c>
      <c r="O64" s="5">
        <v>12</v>
      </c>
      <c r="P64" s="5">
        <v>11</v>
      </c>
      <c r="Q64" s="5">
        <v>12</v>
      </c>
      <c r="R64" s="5">
        <f>SUM(O64:Q64)</f>
        <v>35</v>
      </c>
      <c r="S64" s="5">
        <f>AVERAGE(O64:Q64)</f>
        <v>11.666666666666666</v>
      </c>
      <c r="U64" s="5" t="s">
        <v>49</v>
      </c>
      <c r="V64" s="5">
        <f>R64</f>
        <v>35</v>
      </c>
      <c r="W64" s="5">
        <f>R67</f>
        <v>41</v>
      </c>
      <c r="X64" s="5">
        <f>R70</f>
        <v>35</v>
      </c>
      <c r="Y64" s="5">
        <f>SUM(V64:X64)</f>
        <v>111</v>
      </c>
      <c r="AA64" s="5"/>
      <c r="AB64" s="5" t="s">
        <v>46</v>
      </c>
      <c r="AC64" s="5" t="s">
        <v>47</v>
      </c>
      <c r="AD64" s="5" t="s">
        <v>48</v>
      </c>
      <c r="AE64" s="5" t="s">
        <v>8</v>
      </c>
      <c r="AG64" s="4" t="s">
        <v>75</v>
      </c>
      <c r="AH64" s="60">
        <f>AC68</f>
        <v>13.444444444444445</v>
      </c>
      <c r="AI64" s="60"/>
      <c r="AJ64" s="4" t="s">
        <v>78</v>
      </c>
      <c r="AK64" s="60">
        <f>AE66</f>
        <v>13.222222222222223</v>
      </c>
    </row>
    <row r="65" spans="3:38" ht="15" customHeight="1">
      <c r="C65" s="5" t="s">
        <v>20</v>
      </c>
      <c r="D65" s="5">
        <f>J60-1</f>
        <v>8</v>
      </c>
      <c r="E65" s="5">
        <f>SUMSQ(R64:R72)/D60-L60</f>
        <v>19.851851851851279</v>
      </c>
      <c r="F65" s="5">
        <f t="shared" si="19"/>
        <v>2.4814814814814099</v>
      </c>
      <c r="G65" s="5">
        <f>F65/F$69</f>
        <v>2.1354581673305617</v>
      </c>
      <c r="H65" s="5" t="s">
        <v>17</v>
      </c>
      <c r="I65" s="5">
        <v>2.59</v>
      </c>
      <c r="J65" s="5">
        <v>3.89</v>
      </c>
      <c r="N65" s="5" t="s">
        <v>32</v>
      </c>
      <c r="O65" s="5">
        <v>13</v>
      </c>
      <c r="P65" s="5">
        <v>13</v>
      </c>
      <c r="Q65" s="5">
        <v>14</v>
      </c>
      <c r="R65" s="5">
        <f t="shared" ref="R65:R72" si="20">SUM(O65:Q65)</f>
        <v>40</v>
      </c>
      <c r="S65" s="5">
        <f t="shared" ref="S65:S72" si="21">AVERAGE(O65:Q65)</f>
        <v>13.333333333333334</v>
      </c>
      <c r="U65" s="5" t="s">
        <v>50</v>
      </c>
      <c r="V65" s="5">
        <f>R65</f>
        <v>40</v>
      </c>
      <c r="W65" s="5">
        <f>R68</f>
        <v>40</v>
      </c>
      <c r="X65" s="5">
        <f>R71</f>
        <v>39</v>
      </c>
      <c r="Y65" s="5">
        <f>SUM(V65:X65)</f>
        <v>119</v>
      </c>
      <c r="AA65" s="5" t="s">
        <v>49</v>
      </c>
      <c r="AB65" s="5">
        <f>S64</f>
        <v>11.666666666666666</v>
      </c>
      <c r="AC65" s="5">
        <f>S67</f>
        <v>13.666666666666666</v>
      </c>
      <c r="AD65" s="5">
        <f>S70</f>
        <v>11.666666666666666</v>
      </c>
      <c r="AE65" s="5">
        <f>AVERAGE(AB65:AD65)</f>
        <v>12.333333333333334</v>
      </c>
      <c r="AG65" s="4" t="s">
        <v>76</v>
      </c>
      <c r="AH65" s="60">
        <f>AD68</f>
        <v>12.222222222222221</v>
      </c>
      <c r="AI65" s="60"/>
      <c r="AJ65" s="4" t="s">
        <v>79</v>
      </c>
      <c r="AK65" s="60">
        <f>AE67</f>
        <v>12.222222222222223</v>
      </c>
    </row>
    <row r="66" spans="3:38">
      <c r="C66" s="5" t="s">
        <v>54</v>
      </c>
      <c r="D66" s="5">
        <f>F60-1</f>
        <v>2</v>
      </c>
      <c r="E66" s="5">
        <f>SUMSQ(V67:X67)/(D60*H60)-L60</f>
        <v>9.8518518518512792</v>
      </c>
      <c r="F66" s="5">
        <f t="shared" si="19"/>
        <v>4.9259259259256396</v>
      </c>
      <c r="G66" s="5">
        <f>F66/F$69</f>
        <v>4.2390438247008415</v>
      </c>
      <c r="H66" s="5" t="s">
        <v>30</v>
      </c>
      <c r="I66" s="5">
        <v>3.63</v>
      </c>
      <c r="J66" s="5">
        <v>6.23</v>
      </c>
      <c r="N66" s="5" t="s">
        <v>33</v>
      </c>
      <c r="O66" s="5">
        <v>11</v>
      </c>
      <c r="P66" s="5">
        <v>12</v>
      </c>
      <c r="Q66" s="5">
        <v>11</v>
      </c>
      <c r="R66" s="5">
        <f t="shared" si="20"/>
        <v>34</v>
      </c>
      <c r="S66" s="5">
        <f t="shared" si="21"/>
        <v>11.333333333333334</v>
      </c>
      <c r="U66" s="5" t="s">
        <v>51</v>
      </c>
      <c r="V66" s="5">
        <f>R66</f>
        <v>34</v>
      </c>
      <c r="W66" s="5">
        <f>R69</f>
        <v>40</v>
      </c>
      <c r="X66" s="5">
        <f>R72</f>
        <v>36</v>
      </c>
      <c r="Y66" s="5">
        <f>SUM(V66:X66)</f>
        <v>110</v>
      </c>
      <c r="AA66" s="5" t="s">
        <v>50</v>
      </c>
      <c r="AB66" s="5">
        <f>S65</f>
        <v>13.333333333333334</v>
      </c>
      <c r="AC66" s="5">
        <f>S68</f>
        <v>13.333333333333334</v>
      </c>
      <c r="AD66" s="5">
        <f>S71</f>
        <v>13</v>
      </c>
      <c r="AE66" s="5">
        <f>AVERAGE(AB66:AD66)</f>
        <v>13.222222222222223</v>
      </c>
    </row>
    <row r="67" spans="3:38">
      <c r="C67" s="5" t="s">
        <v>55</v>
      </c>
      <c r="D67" s="5">
        <f>H60-1</f>
        <v>2</v>
      </c>
      <c r="E67" s="5">
        <f>SUMSQ(Y64:Y66)/(D60*F60)-L60</f>
        <v>5.4074074074069358</v>
      </c>
      <c r="F67" s="5">
        <f t="shared" si="19"/>
        <v>2.7037037037034679</v>
      </c>
      <c r="G67" s="5">
        <f>F67/F$69</f>
        <v>2.3266932270913716</v>
      </c>
      <c r="H67" s="5" t="s">
        <v>17</v>
      </c>
      <c r="I67" s="5">
        <v>3.63</v>
      </c>
      <c r="J67" s="5">
        <v>6.23</v>
      </c>
      <c r="N67" s="5" t="s">
        <v>34</v>
      </c>
      <c r="O67" s="5">
        <v>13</v>
      </c>
      <c r="P67" s="5">
        <v>14</v>
      </c>
      <c r="Q67" s="5">
        <v>14</v>
      </c>
      <c r="R67" s="5">
        <f t="shared" si="20"/>
        <v>41</v>
      </c>
      <c r="S67" s="5">
        <f t="shared" si="21"/>
        <v>13.666666666666666</v>
      </c>
      <c r="U67" s="5" t="s">
        <v>29</v>
      </c>
      <c r="V67" s="5">
        <f>SUM(V64:V66)</f>
        <v>109</v>
      </c>
      <c r="W67" s="5">
        <f>SUM(W64:W66)</f>
        <v>121</v>
      </c>
      <c r="X67" s="5">
        <f>SUM(X64:X66)</f>
        <v>110</v>
      </c>
      <c r="Y67" s="5"/>
      <c r="AA67" s="5" t="s">
        <v>51</v>
      </c>
      <c r="AB67" s="5">
        <f>S66</f>
        <v>11.333333333333334</v>
      </c>
      <c r="AC67" s="5">
        <f>S69</f>
        <v>13.333333333333334</v>
      </c>
      <c r="AD67" s="5">
        <f>S72</f>
        <v>12</v>
      </c>
      <c r="AE67" s="5">
        <f t="shared" ref="AE67" si="22">AVERAGE(AB67:AD67)</f>
        <v>12.222222222222223</v>
      </c>
      <c r="AG67" s="4" t="s">
        <v>70</v>
      </c>
      <c r="AH67" s="60">
        <v>3.649</v>
      </c>
      <c r="AJ67" s="60">
        <f>AB68</f>
        <v>12.111111111111112</v>
      </c>
      <c r="AK67" s="60" t="s">
        <v>71</v>
      </c>
      <c r="AL67" s="60">
        <f>AJ67+AH69</f>
        <v>13.42229194945633</v>
      </c>
    </row>
    <row r="68" spans="3:38">
      <c r="C68" s="5" t="s">
        <v>53</v>
      </c>
      <c r="D68" s="5">
        <f>D65-D66-D67</f>
        <v>4</v>
      </c>
      <c r="E68" s="5">
        <f>E65-E66-E67</f>
        <v>4.5925925925930642</v>
      </c>
      <c r="F68" s="5">
        <f t="shared" si="19"/>
        <v>1.148148148148266</v>
      </c>
      <c r="G68" s="5">
        <f>F68/F$69</f>
        <v>0.98804780876501663</v>
      </c>
      <c r="H68" s="5" t="s">
        <v>17</v>
      </c>
      <c r="I68" s="5">
        <v>3.01</v>
      </c>
      <c r="J68" s="5">
        <v>4.7699999999999996</v>
      </c>
      <c r="N68" s="5" t="s">
        <v>35</v>
      </c>
      <c r="O68" s="5">
        <v>12</v>
      </c>
      <c r="P68" s="5">
        <v>13</v>
      </c>
      <c r="Q68" s="5">
        <v>15</v>
      </c>
      <c r="R68" s="5">
        <f t="shared" si="20"/>
        <v>40</v>
      </c>
      <c r="S68" s="5">
        <f t="shared" si="21"/>
        <v>13.333333333333334</v>
      </c>
      <c r="AA68" s="5" t="s">
        <v>8</v>
      </c>
      <c r="AB68" s="5">
        <f>AVERAGE(AB65:AB67)</f>
        <v>12.111111111111112</v>
      </c>
      <c r="AC68" s="5">
        <f>AVERAGE(AC65:AC67)</f>
        <v>13.444444444444445</v>
      </c>
      <c r="AD68" s="5">
        <f>AVERAGE(AD65:AD67)</f>
        <v>12.222222222222221</v>
      </c>
      <c r="AE68" s="5"/>
      <c r="AG68" s="4" t="s">
        <v>69</v>
      </c>
      <c r="AH68" s="60">
        <f>(F69/9)^0.5</f>
        <v>0.35932607244319448</v>
      </c>
      <c r="AJ68" s="60">
        <f>AD68</f>
        <v>12.222222222222221</v>
      </c>
      <c r="AK68" s="60" t="s">
        <v>73</v>
      </c>
      <c r="AL68" s="60">
        <f>AJ68+AH69</f>
        <v>13.533403060567437</v>
      </c>
    </row>
    <row r="69" spans="3:38">
      <c r="C69" s="5" t="s">
        <v>25</v>
      </c>
      <c r="D69" s="5">
        <f>D70-D65-D66</f>
        <v>16</v>
      </c>
      <c r="E69" s="7">
        <f>E70-E64-E65</f>
        <v>18.592592592593064</v>
      </c>
      <c r="F69" s="5">
        <f t="shared" si="19"/>
        <v>1.1620370370370665</v>
      </c>
      <c r="G69" s="5"/>
      <c r="H69" s="5"/>
      <c r="I69" s="5"/>
      <c r="J69" s="5"/>
      <c r="N69" s="5" t="s">
        <v>36</v>
      </c>
      <c r="O69" s="5">
        <v>12</v>
      </c>
      <c r="P69" s="5">
        <v>14</v>
      </c>
      <c r="Q69" s="5">
        <v>14</v>
      </c>
      <c r="R69" s="5">
        <f t="shared" si="20"/>
        <v>40</v>
      </c>
      <c r="S69" s="5">
        <f t="shared" si="21"/>
        <v>13.333333333333334</v>
      </c>
      <c r="AG69" s="4" t="s">
        <v>129</v>
      </c>
      <c r="AH69" s="60">
        <f>AH67*AH68</f>
        <v>1.3111808383452166</v>
      </c>
      <c r="AJ69" s="60">
        <f>AC68</f>
        <v>13.444444444444445</v>
      </c>
      <c r="AK69" s="60" t="s">
        <v>72</v>
      </c>
      <c r="AL69" s="60">
        <f>AJ69+AH69</f>
        <v>14.755625282789662</v>
      </c>
    </row>
    <row r="70" spans="3:38">
      <c r="C70" s="5" t="s">
        <v>26</v>
      </c>
      <c r="D70" s="5">
        <f>D60*F60*H60-1</f>
        <v>26</v>
      </c>
      <c r="E70" s="7">
        <f>SUMSQ(O64:Q72)-L60</f>
        <v>54.518518518518249</v>
      </c>
      <c r="F70" s="5"/>
      <c r="G70" s="5"/>
      <c r="H70" s="5"/>
      <c r="I70" s="5"/>
      <c r="J70" s="5"/>
      <c r="N70" s="5" t="s">
        <v>37</v>
      </c>
      <c r="O70" s="5">
        <v>10</v>
      </c>
      <c r="P70" s="5">
        <v>11</v>
      </c>
      <c r="Q70" s="5">
        <v>14</v>
      </c>
      <c r="R70" s="5">
        <f t="shared" si="20"/>
        <v>35</v>
      </c>
      <c r="S70" s="5">
        <f t="shared" si="21"/>
        <v>11.666666666666666</v>
      </c>
    </row>
    <row r="71" spans="3:38">
      <c r="N71" s="5" t="s">
        <v>38</v>
      </c>
      <c r="O71" s="5">
        <v>10</v>
      </c>
      <c r="P71" s="5">
        <v>14</v>
      </c>
      <c r="Q71" s="5">
        <v>15</v>
      </c>
      <c r="R71" s="5">
        <f t="shared" si="20"/>
        <v>39</v>
      </c>
      <c r="S71" s="5">
        <f t="shared" si="21"/>
        <v>13</v>
      </c>
    </row>
    <row r="72" spans="3:38">
      <c r="N72" s="5" t="s">
        <v>39</v>
      </c>
      <c r="O72" s="5">
        <v>12</v>
      </c>
      <c r="P72" s="5">
        <v>11</v>
      </c>
      <c r="Q72" s="5">
        <v>13</v>
      </c>
      <c r="R72" s="5">
        <f t="shared" si="20"/>
        <v>36</v>
      </c>
      <c r="S72" s="5">
        <f t="shared" si="21"/>
        <v>12</v>
      </c>
    </row>
    <row r="73" spans="3:38">
      <c r="N73" s="5" t="s">
        <v>27</v>
      </c>
      <c r="O73" s="5">
        <f>SUM(O64:O72)</f>
        <v>105</v>
      </c>
      <c r="P73" s="5">
        <f>SUM(P64:P72)</f>
        <v>113</v>
      </c>
      <c r="Q73" s="5">
        <f>SUM(Q64:Q72)</f>
        <v>122</v>
      </c>
      <c r="R73" s="5">
        <f>SUM(R64:R72)</f>
        <v>340</v>
      </c>
      <c r="S73" s="5"/>
    </row>
    <row r="74" spans="3:38">
      <c r="C74" s="8" t="s">
        <v>44</v>
      </c>
    </row>
    <row r="75" spans="3:38">
      <c r="C75" s="2" t="s">
        <v>2</v>
      </c>
      <c r="D75" s="2">
        <v>3</v>
      </c>
      <c r="E75" s="2" t="s">
        <v>60</v>
      </c>
      <c r="F75" s="2">
        <v>3</v>
      </c>
      <c r="G75" s="2" t="s">
        <v>64</v>
      </c>
      <c r="H75" s="2">
        <v>3</v>
      </c>
      <c r="I75" s="2" t="s">
        <v>53</v>
      </c>
      <c r="J75" s="2">
        <f>F75*H75</f>
        <v>9</v>
      </c>
      <c r="K75" s="2" t="s">
        <v>4</v>
      </c>
      <c r="L75" s="3">
        <f>R87^2/(D75*F75*H75)</f>
        <v>5955.5925925925922</v>
      </c>
      <c r="N75" s="10" t="s">
        <v>44</v>
      </c>
    </row>
    <row r="76" spans="3:38">
      <c r="N76" s="64" t="s">
        <v>5</v>
      </c>
      <c r="O76" s="67" t="s">
        <v>6</v>
      </c>
      <c r="P76" s="68"/>
      <c r="Q76" s="69"/>
      <c r="R76" s="64" t="s">
        <v>7</v>
      </c>
      <c r="S76" s="64" t="s">
        <v>8</v>
      </c>
      <c r="U76" t="s">
        <v>44</v>
      </c>
      <c r="AA76" t="s">
        <v>81</v>
      </c>
      <c r="AG76" s="4" t="s">
        <v>74</v>
      </c>
      <c r="AH76" s="60">
        <f>AB81</f>
        <v>14.555555555555555</v>
      </c>
      <c r="AI76" s="60"/>
      <c r="AJ76" s="60" t="s">
        <v>77</v>
      </c>
      <c r="AK76" s="4">
        <f>AE78</f>
        <v>14.555555555555557</v>
      </c>
    </row>
    <row r="77" spans="3:38">
      <c r="N77" s="65"/>
      <c r="O77" s="5">
        <v>1</v>
      </c>
      <c r="P77" s="5">
        <v>2</v>
      </c>
      <c r="Q77" s="5">
        <v>3</v>
      </c>
      <c r="R77" s="65"/>
      <c r="S77" s="65"/>
      <c r="U77" s="5"/>
      <c r="V77" s="5" t="s">
        <v>46</v>
      </c>
      <c r="W77" s="5" t="s">
        <v>47</v>
      </c>
      <c r="X77" s="5" t="s">
        <v>48</v>
      </c>
      <c r="Y77" s="5" t="s">
        <v>29</v>
      </c>
      <c r="AA77" s="5"/>
      <c r="AB77" s="5" t="s">
        <v>46</v>
      </c>
      <c r="AC77" s="5" t="s">
        <v>47</v>
      </c>
      <c r="AD77" s="5" t="s">
        <v>48</v>
      </c>
      <c r="AE77" s="5" t="s">
        <v>8</v>
      </c>
      <c r="AG77" s="60" t="s">
        <v>75</v>
      </c>
      <c r="AH77" s="60">
        <f>AC81</f>
        <v>15.555555555555555</v>
      </c>
      <c r="AI77" s="60"/>
      <c r="AJ77" s="60" t="s">
        <v>78</v>
      </c>
      <c r="AK77" s="4">
        <f>AE79</f>
        <v>15.555555555555555</v>
      </c>
    </row>
    <row r="78" spans="3:38">
      <c r="C78" s="5" t="s">
        <v>9</v>
      </c>
      <c r="D78" s="5" t="s">
        <v>10</v>
      </c>
      <c r="E78" s="5" t="s">
        <v>11</v>
      </c>
      <c r="F78" s="5" t="s">
        <v>12</v>
      </c>
      <c r="G78" s="5" t="s">
        <v>13</v>
      </c>
      <c r="H78" s="5"/>
      <c r="I78" s="5" t="s">
        <v>14</v>
      </c>
      <c r="J78" s="5" t="s">
        <v>15</v>
      </c>
      <c r="N78" s="5" t="s">
        <v>31</v>
      </c>
      <c r="O78" s="5">
        <v>15</v>
      </c>
      <c r="P78" s="5">
        <v>14</v>
      </c>
      <c r="Q78" s="5">
        <v>13</v>
      </c>
      <c r="R78" s="5">
        <f>SUM(O78:Q78)</f>
        <v>42</v>
      </c>
      <c r="S78" s="5">
        <f>AVERAGE(O78:Q78)</f>
        <v>14</v>
      </c>
      <c r="U78" s="5" t="s">
        <v>49</v>
      </c>
      <c r="V78" s="5">
        <f>R78</f>
        <v>42</v>
      </c>
      <c r="W78" s="5">
        <f>R81</f>
        <v>46</v>
      </c>
      <c r="X78" s="5">
        <f>R84</f>
        <v>43</v>
      </c>
      <c r="Y78" s="5">
        <f>SUM(V78:X78)</f>
        <v>131</v>
      </c>
      <c r="AA78" s="5" t="s">
        <v>49</v>
      </c>
      <c r="AB78" s="5">
        <f>S78</f>
        <v>14</v>
      </c>
      <c r="AC78" s="5">
        <f>S81</f>
        <v>15.333333333333334</v>
      </c>
      <c r="AD78" s="5">
        <f>S84</f>
        <v>14.333333333333334</v>
      </c>
      <c r="AE78" s="5">
        <f>AVERAGE(AB78:AD78)</f>
        <v>14.555555555555557</v>
      </c>
      <c r="AG78" s="60" t="s">
        <v>76</v>
      </c>
      <c r="AH78" s="60">
        <f>AD81</f>
        <v>14.444444444444445</v>
      </c>
      <c r="AI78" s="60"/>
      <c r="AJ78" s="60" t="s">
        <v>79</v>
      </c>
      <c r="AK78" s="4">
        <f>AE80</f>
        <v>14.444444444444443</v>
      </c>
    </row>
    <row r="79" spans="3:38">
      <c r="C79" s="5" t="s">
        <v>16</v>
      </c>
      <c r="D79" s="5">
        <f>D75-1</f>
        <v>2</v>
      </c>
      <c r="E79" s="5">
        <f>SUMSQ(O87:Q87)/J75-L75</f>
        <v>5.4074074074078453</v>
      </c>
      <c r="F79" s="5">
        <f t="shared" ref="F79:F84" si="23">E79/D79</f>
        <v>2.7037037037039227</v>
      </c>
      <c r="G79" s="5">
        <f>F79/F$84</f>
        <v>3.8421052631582517</v>
      </c>
      <c r="H79" s="5" t="s">
        <v>30</v>
      </c>
      <c r="I79" s="5">
        <v>3.63</v>
      </c>
      <c r="J79" s="5">
        <v>6.23</v>
      </c>
      <c r="N79" s="5" t="s">
        <v>32</v>
      </c>
      <c r="O79" s="5">
        <v>15</v>
      </c>
      <c r="P79" s="5">
        <v>16</v>
      </c>
      <c r="Q79" s="5">
        <v>16</v>
      </c>
      <c r="R79" s="5">
        <f t="shared" ref="R79:R86" si="24">SUM(O79:Q79)</f>
        <v>47</v>
      </c>
      <c r="S79" s="5">
        <f t="shared" ref="S79:S86" si="25">AVERAGE(O79:Q79)</f>
        <v>15.666666666666666</v>
      </c>
      <c r="U79" s="5" t="s">
        <v>50</v>
      </c>
      <c r="V79" s="5">
        <f>R79</f>
        <v>47</v>
      </c>
      <c r="W79" s="5">
        <f>R82</f>
        <v>47</v>
      </c>
      <c r="X79" s="5">
        <f>R85</f>
        <v>46</v>
      </c>
      <c r="Y79" s="5">
        <f>SUM(V79:X79)</f>
        <v>140</v>
      </c>
      <c r="AA79" s="5" t="s">
        <v>50</v>
      </c>
      <c r="AB79" s="5">
        <f>S79</f>
        <v>15.666666666666666</v>
      </c>
      <c r="AC79" s="5">
        <f>S82</f>
        <v>15.666666666666666</v>
      </c>
      <c r="AD79" s="5">
        <f>S85</f>
        <v>15.333333333333334</v>
      </c>
      <c r="AE79" s="5">
        <f>AVERAGE(AB79:AD79)</f>
        <v>15.555555555555555</v>
      </c>
    </row>
    <row r="80" spans="3:38">
      <c r="C80" s="5" t="s">
        <v>20</v>
      </c>
      <c r="D80" s="5">
        <f>J75-1</f>
        <v>8</v>
      </c>
      <c r="E80" s="5">
        <f>SUMSQ(R78:R86)/D75-L75</f>
        <v>16.740740740740875</v>
      </c>
      <c r="F80" s="5">
        <f t="shared" si="23"/>
        <v>2.0925925925926094</v>
      </c>
      <c r="G80" s="5">
        <f>F80/F$84</f>
        <v>2.9736842105263754</v>
      </c>
      <c r="H80" s="5" t="s">
        <v>17</v>
      </c>
      <c r="I80" s="5">
        <v>2.59</v>
      </c>
      <c r="J80" s="5">
        <v>3.89</v>
      </c>
      <c r="N80" s="5" t="s">
        <v>33</v>
      </c>
      <c r="O80" s="5">
        <v>14</v>
      </c>
      <c r="P80" s="5">
        <v>14</v>
      </c>
      <c r="Q80" s="5">
        <v>14</v>
      </c>
      <c r="R80" s="5">
        <f t="shared" si="24"/>
        <v>42</v>
      </c>
      <c r="S80" s="5">
        <f t="shared" si="25"/>
        <v>14</v>
      </c>
      <c r="U80" s="5" t="s">
        <v>51</v>
      </c>
      <c r="V80" s="5">
        <f>R80</f>
        <v>42</v>
      </c>
      <c r="W80" s="5">
        <f>R83</f>
        <v>47</v>
      </c>
      <c r="X80" s="5">
        <f>R86</f>
        <v>41</v>
      </c>
      <c r="Y80" s="5">
        <f>SUM(V80:X80)</f>
        <v>130</v>
      </c>
      <c r="AA80" s="5" t="s">
        <v>51</v>
      </c>
      <c r="AB80" s="5">
        <f>S80</f>
        <v>14</v>
      </c>
      <c r="AC80" s="5">
        <f>S83</f>
        <v>15.666666666666666</v>
      </c>
      <c r="AD80" s="5">
        <f>S86</f>
        <v>13.666666666666666</v>
      </c>
      <c r="AE80" s="5">
        <f t="shared" ref="AE80" si="26">AVERAGE(AB80:AD80)</f>
        <v>14.444444444444443</v>
      </c>
      <c r="AG80" s="60" t="s">
        <v>139</v>
      </c>
      <c r="AH80" s="60">
        <v>3.649</v>
      </c>
      <c r="AJ80" s="4">
        <f>AD81</f>
        <v>14.444444444444445</v>
      </c>
      <c r="AK80" s="60" t="s">
        <v>71</v>
      </c>
      <c r="AL80" s="60">
        <f>AJ80+AH82</f>
        <v>15.464790587196401</v>
      </c>
    </row>
    <row r="81" spans="3:38">
      <c r="C81" s="5" t="s">
        <v>54</v>
      </c>
      <c r="D81" s="5">
        <f>F75-1</f>
        <v>2</v>
      </c>
      <c r="E81" s="5">
        <f>SUMSQ(V81:X81)/(D75*H75)-L75</f>
        <v>6.7407407407408755</v>
      </c>
      <c r="F81" s="5">
        <f t="shared" si="23"/>
        <v>3.3703703703704377</v>
      </c>
      <c r="G81" s="5">
        <f>F81/F$84</f>
        <v>4.7894736842106793</v>
      </c>
      <c r="H81" s="5" t="s">
        <v>30</v>
      </c>
      <c r="I81" s="5">
        <v>3.63</v>
      </c>
      <c r="J81" s="5">
        <v>6.23</v>
      </c>
      <c r="N81" s="5" t="s">
        <v>34</v>
      </c>
      <c r="O81" s="5">
        <v>15</v>
      </c>
      <c r="P81" s="5">
        <v>16</v>
      </c>
      <c r="Q81" s="5">
        <v>15</v>
      </c>
      <c r="R81" s="5">
        <f t="shared" si="24"/>
        <v>46</v>
      </c>
      <c r="S81" s="5">
        <f t="shared" si="25"/>
        <v>15.333333333333334</v>
      </c>
      <c r="U81" s="5" t="s">
        <v>29</v>
      </c>
      <c r="V81" s="5">
        <f>SUM(V78:V80)</f>
        <v>131</v>
      </c>
      <c r="W81" s="5">
        <f>SUM(W78:W80)</f>
        <v>140</v>
      </c>
      <c r="X81" s="5">
        <f>SUM(X78:X80)</f>
        <v>130</v>
      </c>
      <c r="Y81" s="5"/>
      <c r="AA81" s="5" t="s">
        <v>8</v>
      </c>
      <c r="AB81" s="5">
        <f>AVERAGE(AB78:AB80)</f>
        <v>14.555555555555555</v>
      </c>
      <c r="AC81" s="5">
        <f>AVERAGE(AC78:AC80)</f>
        <v>15.555555555555555</v>
      </c>
      <c r="AD81" s="5">
        <f>AVERAGE(AD78:AD80)</f>
        <v>14.444444444444445</v>
      </c>
      <c r="AE81" s="5"/>
      <c r="AG81" s="60" t="s">
        <v>69</v>
      </c>
      <c r="AH81" s="60">
        <f>(F84/9)^0.5</f>
        <v>0.27962349760261868</v>
      </c>
      <c r="AJ81" s="4">
        <f>AB81</f>
        <v>14.555555555555555</v>
      </c>
      <c r="AK81" s="60" t="s">
        <v>73</v>
      </c>
      <c r="AL81" s="60">
        <f>AJ81+AH82</f>
        <v>15.575901698307511</v>
      </c>
    </row>
    <row r="82" spans="3:38">
      <c r="C82" s="5" t="s">
        <v>55</v>
      </c>
      <c r="D82" s="5">
        <f>H75-1</f>
        <v>2</v>
      </c>
      <c r="E82" s="5">
        <f>SUMSQ(Y78:Y80)/(D75*F75)-L75</f>
        <v>6.7407407407408755</v>
      </c>
      <c r="F82" s="5">
        <f t="shared" si="23"/>
        <v>3.3703703703704377</v>
      </c>
      <c r="G82" s="5">
        <f>F82/F$84</f>
        <v>4.7894736842106793</v>
      </c>
      <c r="H82" s="5" t="s">
        <v>30</v>
      </c>
      <c r="I82" s="5">
        <v>3.63</v>
      </c>
      <c r="J82" s="5">
        <v>6.23</v>
      </c>
      <c r="N82" s="5" t="s">
        <v>35</v>
      </c>
      <c r="O82" s="5">
        <v>15</v>
      </c>
      <c r="P82" s="5">
        <v>16</v>
      </c>
      <c r="Q82" s="5">
        <v>16</v>
      </c>
      <c r="R82" s="5">
        <f t="shared" si="24"/>
        <v>47</v>
      </c>
      <c r="S82" s="5">
        <f t="shared" si="25"/>
        <v>15.666666666666666</v>
      </c>
      <c r="AG82" s="60" t="s">
        <v>130</v>
      </c>
      <c r="AH82" s="60">
        <f>AH80*AH81</f>
        <v>1.0203461427519556</v>
      </c>
      <c r="AJ82" s="4">
        <f>AC81</f>
        <v>15.555555555555555</v>
      </c>
      <c r="AK82" s="60" t="s">
        <v>72</v>
      </c>
      <c r="AL82" s="60">
        <f>AJ82+AH82</f>
        <v>16.575901698307511</v>
      </c>
    </row>
    <row r="83" spans="3:38">
      <c r="C83" s="5" t="s">
        <v>53</v>
      </c>
      <c r="D83" s="5">
        <f>D80-D81-D82</f>
        <v>4</v>
      </c>
      <c r="E83" s="5">
        <f>E80-E81-E82</f>
        <v>3.2592592592591245</v>
      </c>
      <c r="F83" s="5">
        <f t="shared" si="23"/>
        <v>0.81481481481478113</v>
      </c>
      <c r="G83" s="5">
        <f>F83/F$84</f>
        <v>1.1578947368420713</v>
      </c>
      <c r="H83" s="5" t="s">
        <v>17</v>
      </c>
      <c r="I83" s="5">
        <v>3.01</v>
      </c>
      <c r="J83" s="5">
        <v>4.7699999999999996</v>
      </c>
      <c r="N83" s="5" t="s">
        <v>36</v>
      </c>
      <c r="O83" s="5">
        <v>15</v>
      </c>
      <c r="P83" s="5">
        <v>16</v>
      </c>
      <c r="Q83" s="5">
        <v>16</v>
      </c>
      <c r="R83" s="5">
        <f t="shared" si="24"/>
        <v>47</v>
      </c>
      <c r="S83" s="5">
        <f t="shared" si="25"/>
        <v>15.666666666666666</v>
      </c>
    </row>
    <row r="84" spans="3:38">
      <c r="C84" s="5" t="s">
        <v>25</v>
      </c>
      <c r="D84" s="5">
        <f>D85-D80-D81</f>
        <v>16</v>
      </c>
      <c r="E84" s="7">
        <f>E85-E79-E80</f>
        <v>11.259259259259125</v>
      </c>
      <c r="F84" s="5">
        <f t="shared" si="23"/>
        <v>0.70370370370369528</v>
      </c>
      <c r="G84" s="5"/>
      <c r="H84" s="5"/>
      <c r="I84" s="5"/>
      <c r="J84" s="5"/>
      <c r="N84" s="5" t="s">
        <v>37</v>
      </c>
      <c r="O84" s="5">
        <v>13</v>
      </c>
      <c r="P84" s="5">
        <v>14</v>
      </c>
      <c r="Q84" s="5">
        <v>16</v>
      </c>
      <c r="R84" s="5">
        <f t="shared" si="24"/>
        <v>43</v>
      </c>
      <c r="S84" s="5">
        <f t="shared" si="25"/>
        <v>14.333333333333334</v>
      </c>
      <c r="AG84" s="60" t="s">
        <v>140</v>
      </c>
      <c r="AH84" s="60">
        <v>3.649</v>
      </c>
      <c r="AJ84" s="60">
        <f>AE80</f>
        <v>14.444444444444443</v>
      </c>
      <c r="AK84" s="60" t="s">
        <v>71</v>
      </c>
      <c r="AL84" s="60">
        <f>AJ84+AH86</f>
        <v>15.464790587196399</v>
      </c>
    </row>
    <row r="85" spans="3:38">
      <c r="C85" s="5" t="s">
        <v>26</v>
      </c>
      <c r="D85" s="5">
        <f>D75*F75*H75-1</f>
        <v>26</v>
      </c>
      <c r="E85" s="7">
        <f>SUMSQ(O78:Q86)-L75</f>
        <v>33.407407407407845</v>
      </c>
      <c r="F85" s="5"/>
      <c r="G85" s="5"/>
      <c r="H85" s="5"/>
      <c r="I85" s="5"/>
      <c r="J85" s="5"/>
      <c r="N85" s="5" t="s">
        <v>38</v>
      </c>
      <c r="O85" s="5">
        <v>14</v>
      </c>
      <c r="P85" s="5">
        <v>16</v>
      </c>
      <c r="Q85" s="5">
        <v>16</v>
      </c>
      <c r="R85" s="5">
        <f t="shared" si="24"/>
        <v>46</v>
      </c>
      <c r="S85" s="5">
        <f t="shared" si="25"/>
        <v>15.333333333333334</v>
      </c>
      <c r="AG85" s="60" t="s">
        <v>69</v>
      </c>
      <c r="AH85" s="60">
        <f>(F84/9)^0.5</f>
        <v>0.27962349760261868</v>
      </c>
      <c r="AJ85" s="60">
        <f>AE78</f>
        <v>14.555555555555557</v>
      </c>
      <c r="AK85" s="60" t="s">
        <v>73</v>
      </c>
      <c r="AL85" s="60">
        <f>AJ85+AH86</f>
        <v>15.575901698307513</v>
      </c>
    </row>
    <row r="86" spans="3:38">
      <c r="N86" s="5" t="s">
        <v>39</v>
      </c>
      <c r="O86" s="5">
        <v>12</v>
      </c>
      <c r="P86" s="5">
        <v>14</v>
      </c>
      <c r="Q86" s="5">
        <v>15</v>
      </c>
      <c r="R86" s="5">
        <f t="shared" si="24"/>
        <v>41</v>
      </c>
      <c r="S86" s="5">
        <f t="shared" si="25"/>
        <v>13.666666666666666</v>
      </c>
      <c r="AG86" s="60" t="s">
        <v>130</v>
      </c>
      <c r="AH86" s="60">
        <f>AH84*AH85</f>
        <v>1.0203461427519556</v>
      </c>
      <c r="AJ86" s="60">
        <f>AE79</f>
        <v>15.555555555555555</v>
      </c>
      <c r="AK86" s="60" t="s">
        <v>72</v>
      </c>
      <c r="AL86" s="60">
        <f>AJ86+AH86</f>
        <v>16.575901698307511</v>
      </c>
    </row>
    <row r="87" spans="3:38">
      <c r="N87" s="5" t="s">
        <v>27</v>
      </c>
      <c r="O87" s="5">
        <f>SUM(O78:O86)</f>
        <v>128</v>
      </c>
      <c r="P87" s="5">
        <f>SUM(P78:P86)</f>
        <v>136</v>
      </c>
      <c r="Q87" s="5">
        <f>SUM(Q78:Q86)</f>
        <v>137</v>
      </c>
      <c r="R87" s="5">
        <f>SUM(R78:R86)</f>
        <v>401</v>
      </c>
      <c r="S87" s="5"/>
    </row>
    <row r="89" spans="3:38">
      <c r="C89" s="8" t="s">
        <v>45</v>
      </c>
      <c r="N89" t="s">
        <v>52</v>
      </c>
    </row>
    <row r="90" spans="3:38">
      <c r="C90" s="2" t="s">
        <v>2</v>
      </c>
      <c r="D90" s="2">
        <v>3</v>
      </c>
      <c r="E90" s="2" t="s">
        <v>60</v>
      </c>
      <c r="F90" s="2">
        <v>3</v>
      </c>
      <c r="G90" s="2" t="s">
        <v>64</v>
      </c>
      <c r="H90" s="2">
        <v>3</v>
      </c>
      <c r="I90" s="2" t="s">
        <v>53</v>
      </c>
      <c r="J90" s="2">
        <f>F90*H90</f>
        <v>9</v>
      </c>
      <c r="K90" s="2" t="s">
        <v>4</v>
      </c>
      <c r="L90" s="3">
        <f>R101^2/(D90*F90*H90)</f>
        <v>7466.7037037037035</v>
      </c>
      <c r="N90" s="64" t="s">
        <v>5</v>
      </c>
      <c r="O90" s="67" t="s">
        <v>6</v>
      </c>
      <c r="P90" s="68"/>
      <c r="Q90" s="69"/>
      <c r="R90" s="64" t="s">
        <v>7</v>
      </c>
      <c r="S90" s="64" t="s">
        <v>8</v>
      </c>
    </row>
    <row r="91" spans="3:38">
      <c r="N91" s="65"/>
      <c r="O91" s="5">
        <v>1</v>
      </c>
      <c r="P91" s="5">
        <v>2</v>
      </c>
      <c r="Q91" s="5">
        <v>3</v>
      </c>
      <c r="R91" s="65"/>
      <c r="S91" s="65"/>
      <c r="U91" s="10" t="s">
        <v>45</v>
      </c>
      <c r="AA91" t="s">
        <v>52</v>
      </c>
    </row>
    <row r="92" spans="3:38">
      <c r="N92" s="5" t="s">
        <v>31</v>
      </c>
      <c r="O92" s="5">
        <v>17</v>
      </c>
      <c r="P92" s="5">
        <v>16</v>
      </c>
      <c r="Q92" s="5">
        <v>16</v>
      </c>
      <c r="R92" s="5">
        <f>SUM(O92:Q92)</f>
        <v>49</v>
      </c>
      <c r="S92" s="5">
        <f>AVERAGE(O92:Q92)</f>
        <v>16.333333333333332</v>
      </c>
      <c r="U92" s="5"/>
      <c r="V92" s="5" t="s">
        <v>46</v>
      </c>
      <c r="W92" s="5" t="s">
        <v>47</v>
      </c>
      <c r="X92" s="5" t="s">
        <v>48</v>
      </c>
      <c r="Y92" s="5" t="s">
        <v>29</v>
      </c>
      <c r="AA92" s="5"/>
      <c r="AB92" s="5" t="s">
        <v>46</v>
      </c>
      <c r="AC92" s="5" t="s">
        <v>47</v>
      </c>
      <c r="AD92" s="5" t="s">
        <v>48</v>
      </c>
      <c r="AE92" s="5" t="s">
        <v>8</v>
      </c>
      <c r="AG92" s="4" t="s">
        <v>46</v>
      </c>
      <c r="AH92" s="60">
        <f>AB96</f>
        <v>16.333333333333332</v>
      </c>
      <c r="AI92" s="60"/>
      <c r="AJ92" s="60" t="s">
        <v>49</v>
      </c>
      <c r="AK92" s="60">
        <f>AE93</f>
        <v>16.666666666666668</v>
      </c>
    </row>
    <row r="93" spans="3:38">
      <c r="C93" s="5" t="s">
        <v>9</v>
      </c>
      <c r="D93" s="5" t="s">
        <v>10</v>
      </c>
      <c r="E93" s="5" t="s">
        <v>11</v>
      </c>
      <c r="F93" s="5" t="s">
        <v>12</v>
      </c>
      <c r="G93" s="5" t="s">
        <v>13</v>
      </c>
      <c r="H93" s="5"/>
      <c r="I93" s="5" t="s">
        <v>14</v>
      </c>
      <c r="J93" s="5" t="s">
        <v>15</v>
      </c>
      <c r="N93" s="5" t="s">
        <v>32</v>
      </c>
      <c r="O93" s="5">
        <v>17</v>
      </c>
      <c r="P93" s="5">
        <v>17</v>
      </c>
      <c r="Q93" s="5">
        <v>18</v>
      </c>
      <c r="R93" s="5">
        <f t="shared" ref="R93:R100" si="27">SUM(O93:Q93)</f>
        <v>52</v>
      </c>
      <c r="S93" s="5">
        <f t="shared" ref="S93:S100" si="28">AVERAGE(O93:Q93)</f>
        <v>17.333333333333332</v>
      </c>
      <c r="U93" s="5" t="s">
        <v>49</v>
      </c>
      <c r="V93" s="5">
        <f>R92</f>
        <v>49</v>
      </c>
      <c r="W93" s="5">
        <f>R95</f>
        <v>52</v>
      </c>
      <c r="X93" s="5">
        <f>R98</f>
        <v>49</v>
      </c>
      <c r="Y93" s="5">
        <f>SUM(V93:X93)</f>
        <v>150</v>
      </c>
      <c r="AA93" s="5" t="s">
        <v>49</v>
      </c>
      <c r="AB93" s="5">
        <f>S92</f>
        <v>16.333333333333332</v>
      </c>
      <c r="AC93" s="5">
        <f>S95</f>
        <v>17.333333333333332</v>
      </c>
      <c r="AD93" s="5">
        <f>S98</f>
        <v>16.333333333333332</v>
      </c>
      <c r="AE93" s="5">
        <f>AVERAGE(AB93:AD93)</f>
        <v>16.666666666666668</v>
      </c>
      <c r="AG93" s="60" t="s">
        <v>47</v>
      </c>
      <c r="AH93" s="60">
        <f>AC96</f>
        <v>17.333333333333332</v>
      </c>
      <c r="AI93" s="60"/>
      <c r="AJ93" s="60" t="s">
        <v>50</v>
      </c>
      <c r="AK93" s="60">
        <f>AE94</f>
        <v>17.444444444444443</v>
      </c>
    </row>
    <row r="94" spans="3:38">
      <c r="C94" s="5" t="s">
        <v>16</v>
      </c>
      <c r="D94" s="5">
        <f>D90-1</f>
        <v>2</v>
      </c>
      <c r="E94" s="5">
        <f>SUMSQ(O101:Q101)/J90-L90</f>
        <v>7.1851851851852189</v>
      </c>
      <c r="F94" s="5">
        <f>E94/D94</f>
        <v>3.5925925925926094</v>
      </c>
      <c r="G94" s="5">
        <f>F94/F$99</f>
        <v>5.006451612903132</v>
      </c>
      <c r="H94" s="5" t="s">
        <v>30</v>
      </c>
      <c r="I94" s="5">
        <v>3.63</v>
      </c>
      <c r="J94" s="5">
        <v>6.23</v>
      </c>
      <c r="N94" s="5" t="s">
        <v>33</v>
      </c>
      <c r="O94" s="5">
        <v>15</v>
      </c>
      <c r="P94" s="5">
        <v>15</v>
      </c>
      <c r="Q94" s="5">
        <v>16</v>
      </c>
      <c r="R94" s="5">
        <f t="shared" si="27"/>
        <v>46</v>
      </c>
      <c r="S94" s="5">
        <f t="shared" si="28"/>
        <v>15.333333333333334</v>
      </c>
      <c r="U94" s="5" t="s">
        <v>50</v>
      </c>
      <c r="V94" s="5">
        <f>R93</f>
        <v>52</v>
      </c>
      <c r="W94" s="5">
        <f>R96</f>
        <v>54</v>
      </c>
      <c r="X94" s="5">
        <f>R99</f>
        <v>51</v>
      </c>
      <c r="Y94" s="5">
        <f>SUM(V94:X94)</f>
        <v>157</v>
      </c>
      <c r="AA94" s="5" t="s">
        <v>50</v>
      </c>
      <c r="AB94" s="5">
        <f>S93</f>
        <v>17.333333333333332</v>
      </c>
      <c r="AC94" s="5">
        <f>S96</f>
        <v>18</v>
      </c>
      <c r="AD94" s="5">
        <f>S99</f>
        <v>17</v>
      </c>
      <c r="AE94" s="5">
        <f>AVERAGE(AB94:AD94)</f>
        <v>17.444444444444443</v>
      </c>
      <c r="AG94" s="60" t="s">
        <v>48</v>
      </c>
      <c r="AH94" s="60">
        <f>AD96</f>
        <v>16.222222222222221</v>
      </c>
      <c r="AI94" s="60"/>
      <c r="AJ94" s="60" t="s">
        <v>51</v>
      </c>
      <c r="AK94" s="60">
        <f>AE95</f>
        <v>15.777777777777779</v>
      </c>
    </row>
    <row r="95" spans="3:38">
      <c r="C95" s="5" t="s">
        <v>20</v>
      </c>
      <c r="D95" s="5">
        <f>J90-1</f>
        <v>8</v>
      </c>
      <c r="E95" s="5">
        <f>SUMSQ(R92:R100)/D90-L90</f>
        <v>19.629629629629562</v>
      </c>
      <c r="F95" s="5">
        <f>E95/D95</f>
        <v>2.4537037037036953</v>
      </c>
      <c r="G95" s="5">
        <f>F95/F$99</f>
        <v>3.4193548387095856</v>
      </c>
      <c r="H95" s="5" t="s">
        <v>30</v>
      </c>
      <c r="I95" s="5">
        <v>2.59</v>
      </c>
      <c r="J95" s="5">
        <v>3.89</v>
      </c>
      <c r="N95" s="5" t="s">
        <v>34</v>
      </c>
      <c r="O95" s="5">
        <v>17</v>
      </c>
      <c r="P95" s="5">
        <v>17</v>
      </c>
      <c r="Q95" s="5">
        <v>18</v>
      </c>
      <c r="R95" s="5">
        <f>SUM(O95:Q95)</f>
        <v>52</v>
      </c>
      <c r="S95" s="5">
        <f>AVERAGE(O95:Q95)</f>
        <v>17.333333333333332</v>
      </c>
      <c r="U95" s="5" t="s">
        <v>51</v>
      </c>
      <c r="V95" s="5">
        <f>R94</f>
        <v>46</v>
      </c>
      <c r="W95" s="5">
        <f>R97</f>
        <v>50</v>
      </c>
      <c r="X95" s="5">
        <f>R100</f>
        <v>46</v>
      </c>
      <c r="Y95" s="5">
        <f>SUM(V95:X95)</f>
        <v>142</v>
      </c>
      <c r="AA95" s="5" t="s">
        <v>51</v>
      </c>
      <c r="AB95" s="5">
        <f>S94</f>
        <v>15.333333333333334</v>
      </c>
      <c r="AC95" s="5">
        <f>S97</f>
        <v>16.666666666666668</v>
      </c>
      <c r="AD95" s="5">
        <f>S100</f>
        <v>15.333333333333334</v>
      </c>
      <c r="AE95" s="5">
        <f>AVERAGE(AB95:AD95)</f>
        <v>15.777777777777779</v>
      </c>
    </row>
    <row r="96" spans="3:38">
      <c r="C96" s="5" t="s">
        <v>54</v>
      </c>
      <c r="D96" s="5">
        <f>F90-1</f>
        <v>2</v>
      </c>
      <c r="E96" s="5">
        <f>SUMSQ(V96:X96)/(D90*H90)-L90</f>
        <v>6.7407407407408755</v>
      </c>
      <c r="F96" s="5">
        <f>E96/D96</f>
        <v>3.3703703703704377</v>
      </c>
      <c r="G96" s="5">
        <f>F96/F$99</f>
        <v>4.6967741935483707</v>
      </c>
      <c r="H96" s="5" t="s">
        <v>30</v>
      </c>
      <c r="I96" s="5">
        <v>3.63</v>
      </c>
      <c r="J96" s="5">
        <v>6.23</v>
      </c>
      <c r="N96" s="5" t="s">
        <v>35</v>
      </c>
      <c r="O96" s="5">
        <v>18</v>
      </c>
      <c r="P96" s="5">
        <v>18</v>
      </c>
      <c r="Q96" s="5">
        <v>18</v>
      </c>
      <c r="R96" s="5">
        <f t="shared" si="27"/>
        <v>54</v>
      </c>
      <c r="S96" s="5">
        <f t="shared" si="28"/>
        <v>18</v>
      </c>
      <c r="U96" s="5" t="s">
        <v>29</v>
      </c>
      <c r="V96" s="5">
        <f>SUM(V93:V95)</f>
        <v>147</v>
      </c>
      <c r="W96" s="5">
        <f>SUM(W93:W95)</f>
        <v>156</v>
      </c>
      <c r="X96" s="5">
        <f>SUM(X93:X95)</f>
        <v>146</v>
      </c>
      <c r="Y96" s="5"/>
      <c r="AA96" s="5" t="s">
        <v>8</v>
      </c>
      <c r="AB96" s="5">
        <f>AVERAGE(AB93:AB95)</f>
        <v>16.333333333333332</v>
      </c>
      <c r="AC96" s="5">
        <f>AVERAGE(AC93:AC95)</f>
        <v>17.333333333333332</v>
      </c>
      <c r="AD96" s="5">
        <f>AVERAGE(AD93:AD95)</f>
        <v>16.222222222222221</v>
      </c>
      <c r="AE96" s="5"/>
    </row>
    <row r="97" spans="3:39">
      <c r="C97" s="5" t="s">
        <v>55</v>
      </c>
      <c r="D97" s="5">
        <f>H90-1</f>
        <v>2</v>
      </c>
      <c r="E97" s="5">
        <f>SUMSQ(Y93:Y95)/(D90*F90)-L90</f>
        <v>12.518518518519159</v>
      </c>
      <c r="F97" s="5">
        <f>E97/D97</f>
        <v>6.2592592592595793</v>
      </c>
      <c r="G97" s="5">
        <f>F97/F$99</f>
        <v>8.722580645161532</v>
      </c>
      <c r="H97" s="5" t="s">
        <v>108</v>
      </c>
      <c r="I97" s="5">
        <v>3.63</v>
      </c>
      <c r="J97" s="5">
        <v>6.23</v>
      </c>
      <c r="N97" s="5" t="s">
        <v>36</v>
      </c>
      <c r="O97" s="5">
        <v>16</v>
      </c>
      <c r="P97" s="5">
        <v>17</v>
      </c>
      <c r="Q97" s="5">
        <v>17</v>
      </c>
      <c r="R97" s="5">
        <f t="shared" si="27"/>
        <v>50</v>
      </c>
      <c r="S97" s="5">
        <f t="shared" si="28"/>
        <v>16.666666666666668</v>
      </c>
      <c r="AG97" s="60" t="s">
        <v>82</v>
      </c>
      <c r="AH97" s="60">
        <v>3.649</v>
      </c>
      <c r="AJ97" s="60">
        <v>16</v>
      </c>
      <c r="AK97" s="60" t="s">
        <v>71</v>
      </c>
      <c r="AL97" s="60">
        <f>AJ97+AH99</f>
        <v>17.030366148861749</v>
      </c>
    </row>
    <row r="98" spans="3:39">
      <c r="C98" s="5" t="s">
        <v>53</v>
      </c>
      <c r="D98" s="5">
        <f>D95-D96-D97</f>
        <v>4</v>
      </c>
      <c r="E98" s="5">
        <f>E95-E96-E97</f>
        <v>0.37037037036952825</v>
      </c>
      <c r="F98" s="5">
        <f>E98/D98</f>
        <v>9.2592592592382061E-2</v>
      </c>
      <c r="G98" s="5">
        <f>F98/F$99</f>
        <v>0.12903225806421972</v>
      </c>
      <c r="H98" s="5" t="s">
        <v>17</v>
      </c>
      <c r="I98" s="5">
        <v>3.01</v>
      </c>
      <c r="J98" s="5">
        <v>4.7699999999999996</v>
      </c>
      <c r="N98" s="5" t="s">
        <v>37</v>
      </c>
      <c r="O98" s="5">
        <v>16</v>
      </c>
      <c r="P98" s="5">
        <v>15</v>
      </c>
      <c r="Q98" s="5">
        <v>18</v>
      </c>
      <c r="R98" s="5">
        <f t="shared" si="27"/>
        <v>49</v>
      </c>
      <c r="S98" s="5">
        <f t="shared" si="28"/>
        <v>16.333333333333332</v>
      </c>
      <c r="AA98" s="10"/>
      <c r="AG98" s="60" t="s">
        <v>83</v>
      </c>
      <c r="AH98" s="60">
        <f>(F99/9)^0.5</f>
        <v>0.28236945707364974</v>
      </c>
      <c r="AJ98" s="60">
        <v>16.222222222222221</v>
      </c>
      <c r="AK98" s="60" t="s">
        <v>71</v>
      </c>
      <c r="AL98" s="60">
        <f>AJ98+AH99</f>
        <v>17.25258837108397</v>
      </c>
    </row>
    <row r="99" spans="3:39">
      <c r="C99" s="5" t="s">
        <v>25</v>
      </c>
      <c r="D99" s="5">
        <f>D100-D95-D96</f>
        <v>16</v>
      </c>
      <c r="E99" s="7">
        <f>E100-E94-E95</f>
        <v>11.481481481481751</v>
      </c>
      <c r="F99" s="5">
        <f t="shared" ref="F99" si="29">E99/D99</f>
        <v>0.71759259259260944</v>
      </c>
      <c r="G99" s="5"/>
      <c r="H99" s="5"/>
      <c r="I99" s="5"/>
      <c r="J99" s="5"/>
      <c r="N99" s="5" t="s">
        <v>38</v>
      </c>
      <c r="O99" s="5">
        <v>15</v>
      </c>
      <c r="P99" s="5">
        <v>18</v>
      </c>
      <c r="Q99" s="5">
        <v>18</v>
      </c>
      <c r="R99" s="5">
        <f t="shared" si="27"/>
        <v>51</v>
      </c>
      <c r="S99" s="5">
        <f t="shared" si="28"/>
        <v>17</v>
      </c>
      <c r="AA99" s="10"/>
      <c r="AG99" s="60" t="s">
        <v>132</v>
      </c>
      <c r="AH99" s="60">
        <f>AH97*AH98</f>
        <v>1.0303661488617479</v>
      </c>
      <c r="AJ99" s="60">
        <v>17.555555555555557</v>
      </c>
      <c r="AK99" s="60" t="s">
        <v>72</v>
      </c>
      <c r="AL99" s="60">
        <f>AJ99+AH99</f>
        <v>18.585921704417306</v>
      </c>
    </row>
    <row r="100" spans="3:39">
      <c r="C100" s="5" t="s">
        <v>26</v>
      </c>
      <c r="D100" s="5">
        <f>D90*F90*H90-1</f>
        <v>26</v>
      </c>
      <c r="E100" s="7">
        <f>SUMSQ(O92:Q100)-L90</f>
        <v>38.296296296296532</v>
      </c>
      <c r="F100" s="5"/>
      <c r="G100" s="5"/>
      <c r="H100" s="5"/>
      <c r="I100" s="5"/>
      <c r="J100" s="5"/>
      <c r="N100" s="5" t="s">
        <v>39</v>
      </c>
      <c r="O100" s="5">
        <v>14</v>
      </c>
      <c r="P100" s="5">
        <v>15</v>
      </c>
      <c r="Q100" s="5">
        <v>17</v>
      </c>
      <c r="R100" s="5">
        <f t="shared" si="27"/>
        <v>46</v>
      </c>
      <c r="S100" s="5">
        <f t="shared" si="28"/>
        <v>15.333333333333334</v>
      </c>
      <c r="AA100" s="10"/>
    </row>
    <row r="101" spans="3:39">
      <c r="N101" s="5" t="s">
        <v>27</v>
      </c>
      <c r="O101" s="5">
        <f>SUM(O92:O100)</f>
        <v>145</v>
      </c>
      <c r="P101" s="5">
        <f>SUM(P92:P100)</f>
        <v>148</v>
      </c>
      <c r="Q101" s="5">
        <f>SUM(Q92:Q100)</f>
        <v>156</v>
      </c>
      <c r="R101" s="5">
        <f>SUM(R92:R100)</f>
        <v>449</v>
      </c>
      <c r="S101" s="5"/>
      <c r="AG101" s="60" t="s">
        <v>88</v>
      </c>
      <c r="AH101" s="60">
        <v>4.7859999999999996</v>
      </c>
      <c r="AJ101" s="60">
        <v>15.666666666666666</v>
      </c>
      <c r="AK101" s="60" t="s">
        <v>71</v>
      </c>
      <c r="AL101" s="60">
        <f>AJ101+AH103</f>
        <v>17.018086888221152</v>
      </c>
      <c r="AM101" s="17"/>
    </row>
    <row r="102" spans="3:39" ht="30.75" customHeight="1">
      <c r="V102" s="70" t="s">
        <v>84</v>
      </c>
      <c r="W102" s="72" t="s">
        <v>85</v>
      </c>
      <c r="X102" s="72"/>
      <c r="Y102" s="72"/>
      <c r="Z102" s="72"/>
      <c r="AA102" s="72"/>
      <c r="AB102" s="72"/>
      <c r="AC102" s="26"/>
      <c r="AG102" s="60" t="s">
        <v>69</v>
      </c>
      <c r="AH102" s="60">
        <f>(F99/9)^0.5</f>
        <v>0.28236945707364974</v>
      </c>
      <c r="AJ102" s="60">
        <v>16.666666666666668</v>
      </c>
      <c r="AK102" s="60" t="s">
        <v>73</v>
      </c>
      <c r="AL102" s="60">
        <f>AJ102+AH103</f>
        <v>18.018086888221156</v>
      </c>
    </row>
    <row r="103" spans="3:39" ht="15.75" customHeight="1">
      <c r="C103" s="66" t="s">
        <v>109</v>
      </c>
      <c r="D103" s="66" t="s">
        <v>156</v>
      </c>
      <c r="E103" s="66" t="s">
        <v>114</v>
      </c>
      <c r="F103" s="66"/>
      <c r="G103" s="66"/>
      <c r="H103" s="66"/>
      <c r="I103" s="66"/>
      <c r="J103" s="66"/>
      <c r="V103" s="71"/>
      <c r="W103" s="27" t="s">
        <v>89</v>
      </c>
      <c r="X103" s="27" t="s">
        <v>90</v>
      </c>
      <c r="Y103" s="27" t="s">
        <v>93</v>
      </c>
      <c r="Z103" s="27" t="s">
        <v>94</v>
      </c>
      <c r="AA103" s="27" t="s">
        <v>91</v>
      </c>
      <c r="AB103" s="27" t="s">
        <v>92</v>
      </c>
      <c r="AC103" s="30" t="s">
        <v>45</v>
      </c>
      <c r="AG103" s="60" t="s">
        <v>133</v>
      </c>
      <c r="AH103" s="60">
        <f>AH101*AH102</f>
        <v>1.3514202215544875</v>
      </c>
      <c r="AJ103" s="60">
        <v>17.444444444444446</v>
      </c>
      <c r="AK103" s="60" t="s">
        <v>72</v>
      </c>
      <c r="AL103" s="60">
        <f>AJ103+AH103</f>
        <v>18.795864665998934</v>
      </c>
    </row>
    <row r="104" spans="3:39">
      <c r="C104" s="66"/>
      <c r="D104" s="66"/>
      <c r="E104" s="15" t="s">
        <v>115</v>
      </c>
      <c r="F104" s="15"/>
      <c r="G104" s="15" t="s">
        <v>117</v>
      </c>
      <c r="H104" s="15"/>
      <c r="I104" s="15" t="s">
        <v>116</v>
      </c>
      <c r="J104" s="15"/>
      <c r="V104" s="25" t="s">
        <v>150</v>
      </c>
      <c r="W104" s="33">
        <f>AB8</f>
        <v>3.9966666666666666</v>
      </c>
      <c r="X104" s="33">
        <f>AB22</f>
        <v>4.8888888888888884</v>
      </c>
      <c r="Y104" s="33">
        <f>AB36</f>
        <v>6.5555555555555562</v>
      </c>
      <c r="Z104" s="33">
        <f>AB54</f>
        <v>9.2222222222222214</v>
      </c>
      <c r="AA104" s="33">
        <f>AB68</f>
        <v>12.111111111111112</v>
      </c>
      <c r="AB104" s="33">
        <f>AB81</f>
        <v>14.555555555555555</v>
      </c>
      <c r="AC104" s="23">
        <f>AB96</f>
        <v>16.333333333333332</v>
      </c>
    </row>
    <row r="105" spans="3:39">
      <c r="C105" s="15">
        <v>1</v>
      </c>
      <c r="D105" s="15" t="s">
        <v>111</v>
      </c>
      <c r="E105" s="16">
        <f>G8</f>
        <v>1.2203389830508498</v>
      </c>
      <c r="F105" s="15" t="s">
        <v>17</v>
      </c>
      <c r="G105" s="16">
        <f>G9</f>
        <v>0.9491525423728755</v>
      </c>
      <c r="H105" s="15" t="s">
        <v>17</v>
      </c>
      <c r="I105" s="16">
        <f>G10</f>
        <v>0.33898305084746794</v>
      </c>
      <c r="J105" s="15" t="s">
        <v>17</v>
      </c>
      <c r="V105" s="25" t="s">
        <v>149</v>
      </c>
      <c r="W105" s="25">
        <f>AC8</f>
        <v>4.67</v>
      </c>
      <c r="X105" s="33">
        <f>AC22</f>
        <v>5.333333333333333</v>
      </c>
      <c r="Y105" s="33">
        <f>AC36</f>
        <v>6.666666666666667</v>
      </c>
      <c r="Z105" s="25">
        <f>AC54</f>
        <v>10</v>
      </c>
      <c r="AA105" s="33">
        <f>AC68</f>
        <v>13.444444444444445</v>
      </c>
      <c r="AB105" s="33">
        <f>AC81</f>
        <v>15.555555555555555</v>
      </c>
      <c r="AC105" s="23">
        <f>AC96</f>
        <v>17.333333333333332</v>
      </c>
    </row>
    <row r="106" spans="3:39">
      <c r="C106" s="15">
        <v>2</v>
      </c>
      <c r="D106" s="15" t="s">
        <v>112</v>
      </c>
      <c r="E106" s="16">
        <f>G22</f>
        <v>1.1636363636362845</v>
      </c>
      <c r="F106" s="15" t="s">
        <v>17</v>
      </c>
      <c r="G106" s="16">
        <f>G23</f>
        <v>7.2727272727218947E-2</v>
      </c>
      <c r="H106" s="15" t="s">
        <v>17</v>
      </c>
      <c r="I106" s="16">
        <f>G24</f>
        <v>2.036363636363693</v>
      </c>
      <c r="J106" s="15" t="s">
        <v>17</v>
      </c>
      <c r="V106" s="28" t="s">
        <v>151</v>
      </c>
      <c r="W106" s="31">
        <f>AD8</f>
        <v>4.333333333333333</v>
      </c>
      <c r="X106" s="31">
        <f>AD22</f>
        <v>3.4444444444444446</v>
      </c>
      <c r="Y106" s="31">
        <f>AD36</f>
        <v>6.5555555555555562</v>
      </c>
      <c r="Z106" s="31">
        <f>AD54</f>
        <v>9.1111111111111125</v>
      </c>
      <c r="AA106" s="31">
        <f>AD68</f>
        <v>12.222222222222221</v>
      </c>
      <c r="AB106" s="31">
        <f>AD81</f>
        <v>14.444444444444445</v>
      </c>
      <c r="AC106" s="55">
        <f>AD96</f>
        <v>16.222222222222221</v>
      </c>
    </row>
    <row r="107" spans="3:39">
      <c r="C107" s="15">
        <v>3</v>
      </c>
      <c r="D107" s="15" t="s">
        <v>113</v>
      </c>
      <c r="E107" s="16">
        <f>G40</f>
        <v>3.3472803347306991E-2</v>
      </c>
      <c r="F107" s="15" t="s">
        <v>17</v>
      </c>
      <c r="G107" s="16">
        <f>G41</f>
        <v>0.23430962343094341</v>
      </c>
      <c r="H107" s="15" t="s">
        <v>17</v>
      </c>
      <c r="I107" s="16">
        <f>G42</f>
        <v>0.43514644351463122</v>
      </c>
      <c r="J107" s="15" t="s">
        <v>17</v>
      </c>
      <c r="V107" s="25" t="s">
        <v>86</v>
      </c>
      <c r="W107" s="25" t="s">
        <v>17</v>
      </c>
      <c r="X107" s="25" t="s">
        <v>17</v>
      </c>
      <c r="Y107" s="25" t="s">
        <v>17</v>
      </c>
      <c r="Z107" s="25" t="s">
        <v>17</v>
      </c>
      <c r="AA107" s="33">
        <v>1.31118</v>
      </c>
      <c r="AB107" s="33">
        <v>1.0203500000000001</v>
      </c>
      <c r="AC107" s="23">
        <v>1.03037</v>
      </c>
    </row>
    <row r="108" spans="3:39" ht="30">
      <c r="C108" s="15">
        <v>4</v>
      </c>
      <c r="D108" s="15" t="s">
        <v>118</v>
      </c>
      <c r="E108" s="16">
        <f>G53</f>
        <v>1.2159999999999633</v>
      </c>
      <c r="F108" s="15" t="s">
        <v>17</v>
      </c>
      <c r="G108" s="16">
        <f>G54</f>
        <v>6.3999999999984278E-2</v>
      </c>
      <c r="H108" s="15" t="s">
        <v>17</v>
      </c>
      <c r="I108" s="16">
        <f>G55</f>
        <v>0.41599999999996334</v>
      </c>
      <c r="J108" s="15" t="s">
        <v>17</v>
      </c>
      <c r="V108" s="29" t="s">
        <v>152</v>
      </c>
      <c r="W108" s="32">
        <f>AE5</f>
        <v>4.4433333333333334</v>
      </c>
      <c r="X108" s="32">
        <f>AE19</f>
        <v>5.2222222222222223</v>
      </c>
      <c r="Y108" s="32">
        <f>AB36</f>
        <v>6.5555555555555562</v>
      </c>
      <c r="Z108" s="32">
        <f>AE51</f>
        <v>9.5555555555555554</v>
      </c>
      <c r="AA108" s="32">
        <f>AE65</f>
        <v>12.333333333333334</v>
      </c>
      <c r="AB108" s="32">
        <f>AE78</f>
        <v>14.555555555555557</v>
      </c>
      <c r="AC108" s="56">
        <f>AB96</f>
        <v>16.333333333333332</v>
      </c>
    </row>
    <row r="109" spans="3:39" ht="30">
      <c r="C109" s="15">
        <v>5</v>
      </c>
      <c r="D109" s="15" t="s">
        <v>119</v>
      </c>
      <c r="E109" s="16">
        <f>G66</f>
        <v>4.2390438247008415</v>
      </c>
      <c r="F109" s="15" t="s">
        <v>30</v>
      </c>
      <c r="G109" s="16">
        <f>G67</f>
        <v>2.3266932270913716</v>
      </c>
      <c r="H109" s="15" t="s">
        <v>17</v>
      </c>
      <c r="I109" s="16">
        <f>G68</f>
        <v>0.98804780876501663</v>
      </c>
      <c r="J109" s="15" t="s">
        <v>17</v>
      </c>
      <c r="V109" s="25" t="s">
        <v>153</v>
      </c>
      <c r="W109" s="33">
        <f>AE6</f>
        <v>4.5566666666666666</v>
      </c>
      <c r="X109" s="33">
        <f>AE20</f>
        <v>3.3333333333333335</v>
      </c>
      <c r="Y109" s="33">
        <f>AE34</f>
        <v>6.4444444444444438</v>
      </c>
      <c r="Z109" s="33">
        <f>AE52</f>
        <v>9.4444444444444446</v>
      </c>
      <c r="AA109" s="33">
        <f>AE66</f>
        <v>13.222222222222223</v>
      </c>
      <c r="AB109" s="33">
        <f>AE79</f>
        <v>15.555555555555555</v>
      </c>
      <c r="AC109" s="23">
        <f>AC96</f>
        <v>17.333333333333332</v>
      </c>
    </row>
    <row r="110" spans="3:39" ht="30">
      <c r="C110" s="15">
        <v>6</v>
      </c>
      <c r="D110" s="15" t="s">
        <v>120</v>
      </c>
      <c r="E110" s="16">
        <f>G81</f>
        <v>4.7894736842106793</v>
      </c>
      <c r="F110" s="15" t="s">
        <v>30</v>
      </c>
      <c r="G110">
        <f>G82</f>
        <v>4.7894736842106793</v>
      </c>
      <c r="H110" s="15" t="s">
        <v>30</v>
      </c>
      <c r="I110" s="16">
        <f>G83</f>
        <v>1.1578947368420713</v>
      </c>
      <c r="J110" s="15" t="s">
        <v>17</v>
      </c>
      <c r="V110" s="25" t="s">
        <v>154</v>
      </c>
      <c r="W110" s="33">
        <f>AE7</f>
        <v>4</v>
      </c>
      <c r="X110" s="33">
        <f>AE21</f>
        <v>5.1111111111111107</v>
      </c>
      <c r="Y110" s="33">
        <f>AE35</f>
        <v>6.7777777777777786</v>
      </c>
      <c r="Z110" s="33">
        <f>AE53</f>
        <v>9.3333333333333339</v>
      </c>
      <c r="AA110" s="33">
        <f>AE67</f>
        <v>12.222222222222223</v>
      </c>
      <c r="AB110" s="33">
        <f>AE80</f>
        <v>14.444444444444443</v>
      </c>
      <c r="AC110" s="23">
        <f>AD96</f>
        <v>16.222222222222221</v>
      </c>
    </row>
    <row r="111" spans="3:39">
      <c r="C111" s="15">
        <v>7</v>
      </c>
      <c r="D111" s="15" t="s">
        <v>121</v>
      </c>
      <c r="E111" s="16">
        <f>G96</f>
        <v>4.6967741935483707</v>
      </c>
      <c r="F111" s="15" t="s">
        <v>30</v>
      </c>
      <c r="G111" s="16">
        <f>G97</f>
        <v>8.722580645161532</v>
      </c>
      <c r="H111" s="15" t="s">
        <v>108</v>
      </c>
      <c r="I111" s="16">
        <f>G98</f>
        <v>0.12903225806421972</v>
      </c>
      <c r="J111" s="15" t="s">
        <v>17</v>
      </c>
      <c r="V111" s="27" t="s">
        <v>86</v>
      </c>
      <c r="W111" s="27" t="s">
        <v>17</v>
      </c>
      <c r="X111" s="27" t="s">
        <v>17</v>
      </c>
      <c r="Y111" s="27" t="s">
        <v>17</v>
      </c>
      <c r="Z111" s="27" t="s">
        <v>17</v>
      </c>
      <c r="AA111" s="27" t="s">
        <v>17</v>
      </c>
      <c r="AB111" s="57">
        <v>1.0203500000000001</v>
      </c>
      <c r="AC111" s="58">
        <v>1.3514200000000001</v>
      </c>
    </row>
  </sheetData>
  <sortState xmlns:xlrd2="http://schemas.microsoft.com/office/spreadsheetml/2017/richdata2" ref="AJ101:AJ103">
    <sortCondition ref="AJ101:AJ103"/>
  </sortState>
  <mergeCells count="33">
    <mergeCell ref="V102:V103"/>
    <mergeCell ref="W102:AB102"/>
    <mergeCell ref="N62:N63"/>
    <mergeCell ref="O62:Q62"/>
    <mergeCell ref="R62:R63"/>
    <mergeCell ref="S62:S63"/>
    <mergeCell ref="N76:N77"/>
    <mergeCell ref="O76:Q76"/>
    <mergeCell ref="R76:R77"/>
    <mergeCell ref="S76:S77"/>
    <mergeCell ref="N90:N91"/>
    <mergeCell ref="O90:Q90"/>
    <mergeCell ref="R90:R91"/>
    <mergeCell ref="S90:S91"/>
    <mergeCell ref="R49:R50"/>
    <mergeCell ref="S49:S50"/>
    <mergeCell ref="O49:Q49"/>
    <mergeCell ref="N49:N50"/>
    <mergeCell ref="N31:N32"/>
    <mergeCell ref="R3:R4"/>
    <mergeCell ref="S3:S4"/>
    <mergeCell ref="O31:Q31"/>
    <mergeCell ref="R31:R32"/>
    <mergeCell ref="S31:S32"/>
    <mergeCell ref="O17:Q17"/>
    <mergeCell ref="R17:R18"/>
    <mergeCell ref="S17:S18"/>
    <mergeCell ref="E103:J103"/>
    <mergeCell ref="C103:C104"/>
    <mergeCell ref="D103:D104"/>
    <mergeCell ref="N3:N4"/>
    <mergeCell ref="O3:Q3"/>
    <mergeCell ref="N17:N18"/>
  </mergeCells>
  <phoneticPr fontId="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1"/>
  <sheetViews>
    <sheetView tabSelected="1" topLeftCell="L1" workbookViewId="0">
      <selection activeCell="R27" sqref="R27"/>
    </sheetView>
  </sheetViews>
  <sheetFormatPr defaultColWidth="9" defaultRowHeight="15"/>
  <cols>
    <col min="2" max="2" width="12.7109375" customWidth="1"/>
    <col min="14" max="14" width="13.140625" customWidth="1"/>
    <col min="19" max="19" width="13" customWidth="1"/>
    <col min="20" max="20" width="10.7109375" customWidth="1"/>
    <col min="24" max="24" width="11.42578125" customWidth="1"/>
    <col min="27" max="27" width="16.5703125" customWidth="1"/>
    <col min="28" max="28" width="23.5703125" customWidth="1"/>
  </cols>
  <sheetData>
    <row r="1" spans="1:28">
      <c r="A1" s="1"/>
    </row>
    <row r="2" spans="1:28">
      <c r="A2" s="2" t="s">
        <v>2</v>
      </c>
      <c r="B2" s="2">
        <v>3</v>
      </c>
      <c r="C2" s="2" t="s">
        <v>56</v>
      </c>
      <c r="D2" s="2">
        <v>3</v>
      </c>
      <c r="E2" s="2" t="s">
        <v>57</v>
      </c>
      <c r="F2" s="2">
        <v>3</v>
      </c>
      <c r="G2" s="2" t="s">
        <v>53</v>
      </c>
      <c r="H2" s="2">
        <f>D2*F2</f>
        <v>9</v>
      </c>
      <c r="I2" s="2" t="s">
        <v>4</v>
      </c>
      <c r="J2" s="2">
        <f>R13^2/(B2*D2*F2)</f>
        <v>570008.99413333333</v>
      </c>
      <c r="N2" s="73" t="s">
        <v>5</v>
      </c>
      <c r="O2" s="74" t="s">
        <v>6</v>
      </c>
      <c r="P2" s="74"/>
      <c r="Q2" s="74"/>
      <c r="R2" s="73" t="s">
        <v>7</v>
      </c>
      <c r="S2" s="73" t="s">
        <v>8</v>
      </c>
    </row>
    <row r="3" spans="1:28">
      <c r="N3" s="73"/>
      <c r="O3" s="4">
        <v>1</v>
      </c>
      <c r="P3" s="4">
        <v>2</v>
      </c>
      <c r="Q3" s="4">
        <v>3</v>
      </c>
      <c r="R3" s="73"/>
      <c r="S3" s="73"/>
    </row>
    <row r="4" spans="1:28">
      <c r="N4" s="5" t="s">
        <v>31</v>
      </c>
      <c r="O4" s="6">
        <v>160.44999999999999</v>
      </c>
      <c r="P4" s="6">
        <v>130.34</v>
      </c>
      <c r="Q4" s="6">
        <v>169.12</v>
      </c>
      <c r="R4" s="5">
        <f>SUM(O4:Q4)</f>
        <v>459.90999999999997</v>
      </c>
      <c r="S4" s="6">
        <f>AVERAGE(O4:Q4)</f>
        <v>153.30333333333331</v>
      </c>
    </row>
    <row r="5" spans="1:28">
      <c r="A5" s="5" t="s">
        <v>9</v>
      </c>
      <c r="B5" s="5" t="s">
        <v>10</v>
      </c>
      <c r="C5" s="5" t="s">
        <v>11</v>
      </c>
      <c r="D5" s="5" t="s">
        <v>12</v>
      </c>
      <c r="E5" s="5" t="s">
        <v>13</v>
      </c>
      <c r="F5" s="5"/>
      <c r="G5" s="5" t="s">
        <v>14</v>
      </c>
      <c r="H5" s="5" t="s">
        <v>15</v>
      </c>
      <c r="N5" s="5" t="s">
        <v>32</v>
      </c>
      <c r="O5" s="6">
        <v>145.36000000000001</v>
      </c>
      <c r="P5" s="6">
        <v>140.44999999999999</v>
      </c>
      <c r="Q5" s="6">
        <v>170.35</v>
      </c>
      <c r="R5" s="5">
        <f t="shared" ref="R5:R12" si="0">SUM(O5:Q5)</f>
        <v>456.15999999999997</v>
      </c>
      <c r="S5" s="6">
        <f t="shared" ref="S5:S12" si="1">AVERAGE(O5:Q5)</f>
        <v>152.05333333333331</v>
      </c>
    </row>
    <row r="6" spans="1:28">
      <c r="A6" s="5" t="s">
        <v>16</v>
      </c>
      <c r="B6" s="5">
        <f>B2-1</f>
        <v>2</v>
      </c>
      <c r="C6" s="5">
        <f>SUMSQ(O13:Q13)/H2-J2</f>
        <v>1379.4082888889825</v>
      </c>
      <c r="D6" s="5">
        <f t="shared" ref="D6:D11" si="2">C6/B6</f>
        <v>689.70414444449125</v>
      </c>
      <c r="E6" s="5">
        <f>D6/D$11</f>
        <v>2.7066603309024959</v>
      </c>
      <c r="F6" s="5" t="s">
        <v>17</v>
      </c>
      <c r="G6" s="5">
        <v>3.63</v>
      </c>
      <c r="H6" s="5" t="s">
        <v>19</v>
      </c>
      <c r="N6" s="5" t="s">
        <v>33</v>
      </c>
      <c r="O6" s="6">
        <v>122.48</v>
      </c>
      <c r="P6" s="6">
        <v>127.16</v>
      </c>
      <c r="Q6" s="6">
        <v>130.76</v>
      </c>
      <c r="R6" s="5">
        <f t="shared" si="0"/>
        <v>380.4</v>
      </c>
      <c r="S6" s="6">
        <f t="shared" si="1"/>
        <v>126.8</v>
      </c>
    </row>
    <row r="7" spans="1:28">
      <c r="A7" s="5" t="s">
        <v>20</v>
      </c>
      <c r="B7" s="5">
        <f>H2-1</f>
        <v>8</v>
      </c>
      <c r="C7" s="5">
        <f>SUMSQ(R4:R12)/B2-J2</f>
        <v>5188.9779999998864</v>
      </c>
      <c r="D7" s="5">
        <f t="shared" si="2"/>
        <v>648.6222499999858</v>
      </c>
      <c r="E7" s="5">
        <f>D7/D$11</f>
        <v>2.5454394147938562</v>
      </c>
      <c r="F7" s="5" t="s">
        <v>17</v>
      </c>
      <c r="G7" s="5" t="s">
        <v>21</v>
      </c>
      <c r="H7" s="5" t="s">
        <v>22</v>
      </c>
      <c r="N7" s="5" t="s">
        <v>34</v>
      </c>
      <c r="O7" s="6">
        <v>179.69</v>
      </c>
      <c r="P7" s="6">
        <v>125.79</v>
      </c>
      <c r="Q7" s="6">
        <v>186.26</v>
      </c>
      <c r="R7" s="5">
        <f t="shared" si="0"/>
        <v>491.74</v>
      </c>
      <c r="S7" s="6">
        <f t="shared" si="1"/>
        <v>163.91333333333333</v>
      </c>
    </row>
    <row r="8" spans="1:28">
      <c r="A8" s="5" t="s">
        <v>54</v>
      </c>
      <c r="B8" s="5">
        <f>D2-1</f>
        <v>2</v>
      </c>
      <c r="C8" s="5">
        <f>SUMSQ(O20:Q20)/(B2*F2)-J2</f>
        <v>3330.3976222220808</v>
      </c>
      <c r="D8" s="5">
        <f t="shared" si="2"/>
        <v>1665.1988111110404</v>
      </c>
      <c r="E8" s="5">
        <f>D8/D$11</f>
        <v>6.5348709318405351</v>
      </c>
      <c r="F8" s="5" t="s">
        <v>108</v>
      </c>
      <c r="G8" s="5" t="s">
        <v>18</v>
      </c>
      <c r="H8" s="5" t="s">
        <v>19</v>
      </c>
      <c r="N8" s="5" t="s">
        <v>35</v>
      </c>
      <c r="O8" s="6">
        <v>145.76</v>
      </c>
      <c r="P8" s="6">
        <v>172.53</v>
      </c>
      <c r="Q8" s="6">
        <v>159.54</v>
      </c>
      <c r="R8" s="5">
        <f t="shared" si="0"/>
        <v>477.82999999999993</v>
      </c>
      <c r="S8" s="6">
        <f t="shared" si="1"/>
        <v>159.27666666666664</v>
      </c>
    </row>
    <row r="9" spans="1:28">
      <c r="A9" s="5" t="s">
        <v>55</v>
      </c>
      <c r="B9" s="5">
        <f>F2-1</f>
        <v>2</v>
      </c>
      <c r="C9" s="5">
        <f>SUMSQ(R17:R19)/(B2*D2)-J2</f>
        <v>1049.077399999951</v>
      </c>
      <c r="D9" s="5">
        <f t="shared" si="2"/>
        <v>524.53869999997551</v>
      </c>
      <c r="E9" s="5">
        <f>D9/D$11</f>
        <v>2.0584885602747933</v>
      </c>
      <c r="F9" s="5" t="s">
        <v>17</v>
      </c>
      <c r="G9" s="5" t="s">
        <v>18</v>
      </c>
      <c r="H9" s="5" t="s">
        <v>19</v>
      </c>
      <c r="N9" s="5" t="s">
        <v>36</v>
      </c>
      <c r="O9" s="6">
        <v>149.75</v>
      </c>
      <c r="P9" s="6">
        <v>170.34</v>
      </c>
      <c r="Q9" s="6">
        <v>145.66</v>
      </c>
      <c r="R9" s="5">
        <f t="shared" si="0"/>
        <v>465.75</v>
      </c>
      <c r="S9" s="6">
        <f t="shared" si="1"/>
        <v>155.25</v>
      </c>
    </row>
    <row r="10" spans="1:28">
      <c r="A10" s="5" t="s">
        <v>53</v>
      </c>
      <c r="B10" s="5">
        <f>B7-B8-B9</f>
        <v>4</v>
      </c>
      <c r="C10" s="5">
        <f>C7-C8-C9</f>
        <v>809.50297777785454</v>
      </c>
      <c r="D10" s="5">
        <f t="shared" si="2"/>
        <v>202.37574444446363</v>
      </c>
      <c r="E10" s="5">
        <f>D10/D$11</f>
        <v>0.7941990835300482</v>
      </c>
      <c r="F10" s="5" t="s">
        <v>17</v>
      </c>
      <c r="G10" s="5" t="s">
        <v>23</v>
      </c>
      <c r="H10" s="9">
        <v>5192</v>
      </c>
      <c r="N10" s="5" t="s">
        <v>37</v>
      </c>
      <c r="O10" s="6">
        <v>127.45</v>
      </c>
      <c r="P10" s="6">
        <v>105.56</v>
      </c>
      <c r="Q10" s="6">
        <v>149.15</v>
      </c>
      <c r="R10" s="5">
        <f t="shared" si="0"/>
        <v>382.15999999999997</v>
      </c>
      <c r="S10" s="6">
        <f t="shared" si="1"/>
        <v>127.38666666666666</v>
      </c>
    </row>
    <row r="11" spans="1:28">
      <c r="A11" s="5" t="s">
        <v>25</v>
      </c>
      <c r="B11" s="5">
        <f>B12-B7-B6</f>
        <v>16</v>
      </c>
      <c r="C11" s="7">
        <f>C12-C6-C7</f>
        <v>4077.0783777779434</v>
      </c>
      <c r="D11" s="5">
        <f t="shared" si="2"/>
        <v>254.81739861112146</v>
      </c>
      <c r="E11" s="5"/>
      <c r="F11" s="5"/>
      <c r="G11" s="5"/>
      <c r="H11" s="5"/>
      <c r="N11" s="5" t="s">
        <v>38</v>
      </c>
      <c r="O11" s="6">
        <v>145.36000000000001</v>
      </c>
      <c r="P11" s="6">
        <v>139.97999999999999</v>
      </c>
      <c r="Q11" s="6">
        <v>140.16</v>
      </c>
      <c r="R11" s="5">
        <f t="shared" si="0"/>
        <v>425.5</v>
      </c>
      <c r="S11" s="6">
        <f t="shared" si="1"/>
        <v>141.83333333333334</v>
      </c>
    </row>
    <row r="12" spans="1:28">
      <c r="A12" s="5" t="s">
        <v>26</v>
      </c>
      <c r="B12" s="5">
        <f>B2*D2*F2-1</f>
        <v>26</v>
      </c>
      <c r="C12" s="7">
        <f>SUMSQ(O4:Q12)-J2</f>
        <v>10645.464666666812</v>
      </c>
      <c r="D12" s="5"/>
      <c r="E12" s="5"/>
      <c r="F12" s="5"/>
      <c r="G12" s="5"/>
      <c r="H12" s="5"/>
      <c r="N12" s="5" t="s">
        <v>39</v>
      </c>
      <c r="O12" s="6">
        <v>131.97</v>
      </c>
      <c r="P12" s="6">
        <v>116.45</v>
      </c>
      <c r="Q12" s="6">
        <v>135.16999999999999</v>
      </c>
      <c r="R12" s="5">
        <f t="shared" si="0"/>
        <v>383.59000000000003</v>
      </c>
      <c r="S12" s="6">
        <f t="shared" si="1"/>
        <v>127.86333333333334</v>
      </c>
    </row>
    <row r="13" spans="1:28">
      <c r="N13" s="5" t="s">
        <v>27</v>
      </c>
      <c r="O13" s="5">
        <f>SUM(O4:O12)</f>
        <v>1308.2700000000002</v>
      </c>
      <c r="P13" s="5">
        <f>SUM(P4:P12)</f>
        <v>1228.5999999999999</v>
      </c>
      <c r="Q13" s="5">
        <f>SUM(Q4:Q12)</f>
        <v>1386.17</v>
      </c>
      <c r="R13" s="5">
        <f>SUM(R4:R12)</f>
        <v>3923.04</v>
      </c>
      <c r="S13" s="5"/>
    </row>
    <row r="15" spans="1:28">
      <c r="A15" s="66" t="s">
        <v>122</v>
      </c>
      <c r="B15" s="76" t="s">
        <v>123</v>
      </c>
      <c r="C15" s="66" t="s">
        <v>114</v>
      </c>
      <c r="D15" s="66"/>
      <c r="E15" s="66"/>
      <c r="F15" s="66"/>
      <c r="G15" s="66"/>
      <c r="H15" s="15"/>
    </row>
    <row r="16" spans="1:28">
      <c r="A16" s="66"/>
      <c r="B16" s="76"/>
      <c r="C16" s="15" t="s">
        <v>124</v>
      </c>
      <c r="D16" s="15"/>
      <c r="E16" s="15" t="s">
        <v>117</v>
      </c>
      <c r="F16" s="15"/>
      <c r="G16" s="15" t="s">
        <v>125</v>
      </c>
      <c r="H16" s="15"/>
      <c r="N16" s="5"/>
      <c r="O16" s="5" t="s">
        <v>46</v>
      </c>
      <c r="P16" s="5" t="s">
        <v>47</v>
      </c>
      <c r="Q16" s="5" t="s">
        <v>48</v>
      </c>
      <c r="R16" s="5" t="s">
        <v>29</v>
      </c>
      <c r="T16" s="5"/>
      <c r="U16" s="5" t="s">
        <v>46</v>
      </c>
      <c r="V16" s="5" t="s">
        <v>47</v>
      </c>
      <c r="W16" s="5" t="s">
        <v>48</v>
      </c>
      <c r="X16" s="5" t="s">
        <v>8</v>
      </c>
      <c r="AA16" s="77" t="s">
        <v>84</v>
      </c>
      <c r="AB16" s="77" t="s">
        <v>95</v>
      </c>
    </row>
    <row r="17" spans="1:28" ht="15.75" thickBot="1">
      <c r="A17" s="15"/>
      <c r="B17" s="15" t="s">
        <v>126</v>
      </c>
      <c r="C17" s="15">
        <f>'VOLUME AKAR'!F9</f>
        <v>13.306122448979549</v>
      </c>
      <c r="D17" s="15" t="s">
        <v>30</v>
      </c>
      <c r="E17" s="15">
        <f>'VOLUME AKAR'!F10</f>
        <v>3.5102040816326241</v>
      </c>
      <c r="F17" s="15" t="s">
        <v>17</v>
      </c>
      <c r="G17" s="15">
        <f>'VOLUME AKAR'!F11</f>
        <v>1.4285714285714521</v>
      </c>
      <c r="H17" s="15" t="s">
        <v>17</v>
      </c>
      <c r="N17" s="5" t="s">
        <v>49</v>
      </c>
      <c r="O17" s="5">
        <f>R4</f>
        <v>459.90999999999997</v>
      </c>
      <c r="P17" s="5">
        <f>R7</f>
        <v>491.74</v>
      </c>
      <c r="Q17" s="5">
        <f>R10</f>
        <v>382.15999999999997</v>
      </c>
      <c r="R17" s="5">
        <f>SUM(O17:Q17)</f>
        <v>1333.81</v>
      </c>
      <c r="T17" s="5" t="s">
        <v>49</v>
      </c>
      <c r="U17" s="6">
        <f>S4</f>
        <v>153.30333333333331</v>
      </c>
      <c r="V17" s="6">
        <f>S7</f>
        <v>163.91333333333333</v>
      </c>
      <c r="W17" s="6">
        <f>S10</f>
        <v>127.38666666666666</v>
      </c>
      <c r="X17" s="6">
        <f>AVERAGE(U17:W17)</f>
        <v>148.20111111111109</v>
      </c>
      <c r="AA17" s="78"/>
      <c r="AB17" s="78"/>
    </row>
    <row r="18" spans="1:28" ht="15.75">
      <c r="A18" s="15"/>
      <c r="B18" s="15" t="s">
        <v>127</v>
      </c>
      <c r="C18" s="15">
        <f>E8</f>
        <v>6.5348709318405351</v>
      </c>
      <c r="D18" s="15" t="s">
        <v>108</v>
      </c>
      <c r="E18" s="15">
        <f>E9</f>
        <v>2.0584885602747933</v>
      </c>
      <c r="F18" s="15" t="s">
        <v>17</v>
      </c>
      <c r="G18" s="15">
        <f>E10</f>
        <v>0.7941990835300482</v>
      </c>
      <c r="H18" s="15" t="s">
        <v>17</v>
      </c>
      <c r="N18" s="5" t="s">
        <v>50</v>
      </c>
      <c r="O18" s="5">
        <f>R5</f>
        <v>456.15999999999997</v>
      </c>
      <c r="P18" s="5">
        <f>R8</f>
        <v>477.82999999999993</v>
      </c>
      <c r="Q18" s="5">
        <f>R11</f>
        <v>425.5</v>
      </c>
      <c r="R18" s="5">
        <f t="shared" ref="R18:R19" si="3">SUM(O18:Q18)</f>
        <v>1359.4899999999998</v>
      </c>
      <c r="T18" s="5" t="s">
        <v>50</v>
      </c>
      <c r="U18" s="6">
        <f>S5</f>
        <v>152.05333333333331</v>
      </c>
      <c r="V18" s="6">
        <f>S8</f>
        <v>159.27666666666664</v>
      </c>
      <c r="W18" s="6">
        <f>S11</f>
        <v>141.83333333333334</v>
      </c>
      <c r="X18" s="6">
        <f>AVERAGE(U18:W18)</f>
        <v>151.05444444444444</v>
      </c>
      <c r="AA18" s="35" t="s">
        <v>96</v>
      </c>
      <c r="AB18" s="42">
        <f>U20</f>
        <v>144.05222222222221</v>
      </c>
    </row>
    <row r="19" spans="1:28" ht="15.75">
      <c r="A19" s="15"/>
      <c r="B19" s="15" t="s">
        <v>128</v>
      </c>
      <c r="C19" s="15">
        <f>'BERAT KERING'!E8</f>
        <v>10.60215604024696</v>
      </c>
      <c r="D19" s="15" t="s">
        <v>30</v>
      </c>
      <c r="E19" s="15">
        <f>'BERAT KERING'!E9</f>
        <v>1.9486137710545453</v>
      </c>
      <c r="F19" s="15" t="s">
        <v>17</v>
      </c>
      <c r="G19" s="15">
        <f>'BERAT KERING'!E10</f>
        <v>2.593058387802897</v>
      </c>
      <c r="H19" s="15" t="s">
        <v>30</v>
      </c>
      <c r="N19" s="5" t="s">
        <v>51</v>
      </c>
      <c r="O19" s="5">
        <f>R6</f>
        <v>380.4</v>
      </c>
      <c r="P19" s="5">
        <f>R9</f>
        <v>465.75</v>
      </c>
      <c r="Q19" s="5">
        <f>R12</f>
        <v>383.59000000000003</v>
      </c>
      <c r="R19" s="5">
        <f t="shared" si="3"/>
        <v>1229.74</v>
      </c>
      <c r="T19" s="5" t="s">
        <v>51</v>
      </c>
      <c r="U19" s="6">
        <f>S6</f>
        <v>126.8</v>
      </c>
      <c r="V19" s="6">
        <f>S9</f>
        <v>155.25</v>
      </c>
      <c r="W19" s="6">
        <f>S12</f>
        <v>127.86333333333334</v>
      </c>
      <c r="X19" s="6">
        <f>AVERAGE(U19:W19)</f>
        <v>136.63777777777779</v>
      </c>
      <c r="AA19" s="36" t="s">
        <v>97</v>
      </c>
      <c r="AB19" s="43">
        <f>V20</f>
        <v>159.47999999999999</v>
      </c>
    </row>
    <row r="20" spans="1:28" ht="15.75">
      <c r="A20" s="15"/>
      <c r="B20" s="15" t="s">
        <v>157</v>
      </c>
      <c r="C20" s="15">
        <v>0.84132008610801123</v>
      </c>
      <c r="D20" s="15" t="s">
        <v>17</v>
      </c>
      <c r="E20" s="15">
        <v>1.3207568212710397</v>
      </c>
      <c r="F20" s="15" t="s">
        <v>17</v>
      </c>
      <c r="G20" s="15">
        <v>0.70567009726842445</v>
      </c>
      <c r="H20" s="15" t="s">
        <v>17</v>
      </c>
      <c r="N20" s="5" t="s">
        <v>29</v>
      </c>
      <c r="O20" s="5">
        <f>SUM(O17:O19)</f>
        <v>1296.4699999999998</v>
      </c>
      <c r="P20" s="5">
        <f>SUM(P17:P19)</f>
        <v>1435.32</v>
      </c>
      <c r="Q20" s="5">
        <f>SUM(Q17:Q19)</f>
        <v>1191.25</v>
      </c>
      <c r="R20" s="5"/>
      <c r="T20" s="5" t="s">
        <v>8</v>
      </c>
      <c r="U20" s="6">
        <f>AVERAGE(U17:U19)</f>
        <v>144.05222222222221</v>
      </c>
      <c r="V20" s="6">
        <f>AVERAGE(V17:V19)</f>
        <v>159.47999999999999</v>
      </c>
      <c r="W20" s="6">
        <f>AVERAGE(W17:W19)</f>
        <v>132.36111111111111</v>
      </c>
      <c r="X20" s="5"/>
      <c r="AA20" s="36" t="s">
        <v>98</v>
      </c>
      <c r="AB20" s="43">
        <f>W20</f>
        <v>132.36111111111111</v>
      </c>
    </row>
    <row r="21" spans="1:28" ht="15.75">
      <c r="AA21" s="35" t="s">
        <v>86</v>
      </c>
      <c r="AB21" s="37">
        <f>U25</f>
        <v>25.466307479659456</v>
      </c>
    </row>
    <row r="22" spans="1:28" ht="15.75">
      <c r="AA22" s="35" t="s">
        <v>84</v>
      </c>
      <c r="AB22" s="38" t="s">
        <v>45</v>
      </c>
    </row>
    <row r="23" spans="1:28" ht="15.75">
      <c r="T23" s="4" t="s">
        <v>88</v>
      </c>
      <c r="U23" s="60">
        <v>4.7859999999999996</v>
      </c>
      <c r="AA23" s="35" t="s">
        <v>99</v>
      </c>
      <c r="AB23" s="39">
        <f>X17</f>
        <v>148.20111111111109</v>
      </c>
    </row>
    <row r="24" spans="1:28" ht="15.75">
      <c r="T24" s="4" t="s">
        <v>69</v>
      </c>
      <c r="U24" s="60">
        <f>(D11/9)^0.5</f>
        <v>5.3210003091641154</v>
      </c>
      <c r="AA24" s="36" t="s">
        <v>100</v>
      </c>
      <c r="AB24" s="39">
        <f>X18</f>
        <v>151.05444444444444</v>
      </c>
    </row>
    <row r="25" spans="1:28" ht="15.75">
      <c r="T25" s="4" t="s">
        <v>133</v>
      </c>
      <c r="U25" s="60">
        <f>U23*U24</f>
        <v>25.466307479659456</v>
      </c>
      <c r="AA25" s="36" t="s">
        <v>101</v>
      </c>
      <c r="AB25" s="39">
        <f>X19</f>
        <v>136.63777777777779</v>
      </c>
    </row>
    <row r="26" spans="1:28" ht="15.75">
      <c r="N26" s="60" t="s">
        <v>46</v>
      </c>
      <c r="O26" s="107">
        <f>U20</f>
        <v>144.05222222222221</v>
      </c>
      <c r="P26" s="60" t="s">
        <v>49</v>
      </c>
      <c r="Q26" s="107">
        <f>X17</f>
        <v>148.20111111111109</v>
      </c>
      <c r="AA26" s="40" t="s">
        <v>86</v>
      </c>
      <c r="AB26" s="41" t="s">
        <v>17</v>
      </c>
    </row>
    <row r="27" spans="1:28">
      <c r="N27" s="60" t="s">
        <v>47</v>
      </c>
      <c r="O27" s="107">
        <f>V20</f>
        <v>159.47999999999999</v>
      </c>
      <c r="P27" s="60" t="s">
        <v>50</v>
      </c>
      <c r="Q27" s="107">
        <f>X18</f>
        <v>151.05444444444444</v>
      </c>
      <c r="T27" s="107">
        <v>132.36111111111111</v>
      </c>
      <c r="U27" s="60" t="s">
        <v>71</v>
      </c>
      <c r="V27" s="107">
        <f>T27+U25</f>
        <v>157.82741859077058</v>
      </c>
    </row>
    <row r="28" spans="1:28">
      <c r="N28" s="60" t="s">
        <v>48</v>
      </c>
      <c r="O28" s="107">
        <f>W20</f>
        <v>132.36111111111111</v>
      </c>
      <c r="P28" s="60" t="s">
        <v>51</v>
      </c>
      <c r="Q28" s="107">
        <f>X19</f>
        <v>136.63777777777779</v>
      </c>
      <c r="T28" s="107">
        <v>144.05222222222221</v>
      </c>
      <c r="U28" s="60" t="s">
        <v>73</v>
      </c>
      <c r="V28" s="107">
        <f>T28+U25</f>
        <v>169.51852970188168</v>
      </c>
    </row>
    <row r="29" spans="1:28">
      <c r="T29" s="107">
        <v>159.47999999999999</v>
      </c>
      <c r="U29" s="60" t="s">
        <v>72</v>
      </c>
      <c r="V29" s="107">
        <f>T29+U25</f>
        <v>184.94630747965945</v>
      </c>
    </row>
    <row r="31" spans="1:28">
      <c r="U31" s="23"/>
    </row>
  </sheetData>
  <sortState xmlns:xlrd2="http://schemas.microsoft.com/office/spreadsheetml/2017/richdata2" ref="T27:T29">
    <sortCondition ref="T27:T29"/>
  </sortState>
  <mergeCells count="9">
    <mergeCell ref="A15:A16"/>
    <mergeCell ref="B15:B16"/>
    <mergeCell ref="C15:G15"/>
    <mergeCell ref="AA16:AA17"/>
    <mergeCell ref="AB16:AB17"/>
    <mergeCell ref="O2:Q2"/>
    <mergeCell ref="N2:N3"/>
    <mergeCell ref="R2:R3"/>
    <mergeCell ref="S2:S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32"/>
  <sheetViews>
    <sheetView topLeftCell="D12" zoomScale="93" workbookViewId="0">
      <selection activeCell="H28" sqref="H28:K30"/>
    </sheetView>
  </sheetViews>
  <sheetFormatPr defaultColWidth="9" defaultRowHeight="15"/>
  <cols>
    <col min="8" max="8" width="13" customWidth="1"/>
    <col min="12" max="12" width="12.42578125" customWidth="1"/>
    <col min="14" max="14" width="11.85546875" customWidth="1"/>
    <col min="19" max="19" width="21.7109375" customWidth="1"/>
    <col min="20" max="20" width="29.28515625" customWidth="1"/>
    <col min="22" max="22" width="13.42578125" customWidth="1"/>
    <col min="24" max="24" width="10.28515625" customWidth="1"/>
    <col min="26" max="26" width="9.5703125" customWidth="1"/>
    <col min="27" max="27" width="7.7109375" customWidth="1"/>
    <col min="28" max="28" width="5" customWidth="1"/>
    <col min="32" max="33" width="3.42578125" customWidth="1"/>
    <col min="35" max="36" width="3.42578125" customWidth="1"/>
    <col min="38" max="39" width="3.42578125" customWidth="1"/>
  </cols>
  <sheetData>
    <row r="1" spans="1:19">
      <c r="A1" s="1"/>
    </row>
    <row r="2" spans="1:19">
      <c r="A2" s="2" t="s">
        <v>2</v>
      </c>
      <c r="B2" s="2">
        <v>3</v>
      </c>
      <c r="C2" s="2" t="s">
        <v>58</v>
      </c>
      <c r="D2" s="2">
        <v>3</v>
      </c>
      <c r="E2" s="2" t="s">
        <v>57</v>
      </c>
      <c r="F2" s="2">
        <v>3</v>
      </c>
      <c r="G2" s="2" t="s">
        <v>53</v>
      </c>
      <c r="H2" s="2">
        <f>D2*F2</f>
        <v>9</v>
      </c>
      <c r="I2" s="2" t="s">
        <v>4</v>
      </c>
      <c r="J2" s="2">
        <f>R19^2/(B2*D2*F2)</f>
        <v>791.2127999999999</v>
      </c>
    </row>
    <row r="4" spans="1:19">
      <c r="K4" s="50"/>
      <c r="M4" s="50"/>
    </row>
    <row r="5" spans="1:19">
      <c r="A5" s="5" t="s">
        <v>9</v>
      </c>
      <c r="B5" s="5" t="s">
        <v>10</v>
      </c>
      <c r="C5" s="5" t="s">
        <v>11</v>
      </c>
      <c r="D5" s="5" t="s">
        <v>12</v>
      </c>
      <c r="E5" s="5" t="s">
        <v>13</v>
      </c>
      <c r="F5" s="5"/>
      <c r="G5" s="5" t="s">
        <v>14</v>
      </c>
      <c r="H5" s="5" t="s">
        <v>15</v>
      </c>
      <c r="K5" s="50"/>
      <c r="S5" s="48"/>
    </row>
    <row r="6" spans="1:19">
      <c r="A6" s="5" t="s">
        <v>16</v>
      </c>
      <c r="B6" s="5">
        <f>B2-1</f>
        <v>2</v>
      </c>
      <c r="C6" s="5">
        <f>SUMSQ(O19:Q19)/H2-J2</f>
        <v>0.571466666666538</v>
      </c>
      <c r="D6" s="5">
        <f>C6/B6</f>
        <v>0.285733333333269</v>
      </c>
      <c r="E6" s="5">
        <f>D6/D$11</f>
        <v>0.53171643237614996</v>
      </c>
      <c r="F6" s="22" t="s">
        <v>30</v>
      </c>
      <c r="G6" s="11">
        <v>3.63</v>
      </c>
      <c r="H6" s="11">
        <v>6.23</v>
      </c>
      <c r="K6">
        <f>SUM(K4:K5)</f>
        <v>0</v>
      </c>
    </row>
    <row r="7" spans="1:19">
      <c r="A7" s="5" t="s">
        <v>20</v>
      </c>
      <c r="B7" s="5">
        <f>H2-1</f>
        <v>8</v>
      </c>
      <c r="C7" s="5">
        <f>SUMSQ(R10:R18)/B2-J2</f>
        <v>19.062866666666878</v>
      </c>
      <c r="D7" s="5">
        <f>C7/B7</f>
        <v>2.3828583333333597</v>
      </c>
      <c r="E7" s="5">
        <f>D7/D$11</f>
        <v>4.434221646726825</v>
      </c>
      <c r="F7" s="22" t="s">
        <v>30</v>
      </c>
      <c r="G7" s="5" t="s">
        <v>21</v>
      </c>
      <c r="H7" s="11">
        <v>3.89</v>
      </c>
    </row>
    <row r="8" spans="1:19">
      <c r="A8" s="5" t="s">
        <v>54</v>
      </c>
      <c r="B8" s="5">
        <f>D2-1</f>
        <v>2</v>
      </c>
      <c r="C8" s="5">
        <f>SUMSQ(I20:K20)/(B2*F2)-J2</f>
        <v>11.394755555555776</v>
      </c>
      <c r="D8" s="5">
        <f t="shared" ref="D8:D11" si="0">C8/B8</f>
        <v>5.6973777777778878</v>
      </c>
      <c r="E8" s="5">
        <f>D8/D$11</f>
        <v>10.60215604024696</v>
      </c>
      <c r="F8" s="22" t="s">
        <v>30</v>
      </c>
      <c r="G8" s="5" t="s">
        <v>18</v>
      </c>
      <c r="H8" s="5" t="s">
        <v>19</v>
      </c>
      <c r="N8" s="73" t="s">
        <v>5</v>
      </c>
      <c r="O8" s="74" t="s">
        <v>6</v>
      </c>
      <c r="P8" s="74"/>
      <c r="Q8" s="74"/>
      <c r="R8" s="73" t="s">
        <v>7</v>
      </c>
      <c r="S8" s="73" t="s">
        <v>8</v>
      </c>
    </row>
    <row r="9" spans="1:19">
      <c r="A9" s="5" t="s">
        <v>55</v>
      </c>
      <c r="B9" s="5">
        <f>F2-1</f>
        <v>2</v>
      </c>
      <c r="C9" s="5">
        <f>SUMSQ(L17:L19)/(B2*D2)-J2</f>
        <v>2.0942888888889684</v>
      </c>
      <c r="D9" s="5">
        <f>C9/B9</f>
        <v>1.0471444444444842</v>
      </c>
      <c r="E9" s="5">
        <f>D9/D$11</f>
        <v>1.9486137710545453</v>
      </c>
      <c r="F9" s="5" t="s">
        <v>17</v>
      </c>
      <c r="G9" s="5" t="s">
        <v>18</v>
      </c>
      <c r="H9" s="5" t="s">
        <v>19</v>
      </c>
      <c r="N9" s="73"/>
      <c r="O9" s="4">
        <v>1</v>
      </c>
      <c r="P9" s="4">
        <v>2</v>
      </c>
      <c r="Q9" s="4">
        <v>3</v>
      </c>
      <c r="R9" s="73"/>
      <c r="S9" s="73"/>
    </row>
    <row r="10" spans="1:19">
      <c r="A10" s="5" t="s">
        <v>53</v>
      </c>
      <c r="B10" s="5">
        <f>B7-B8-B9</f>
        <v>4</v>
      </c>
      <c r="C10" s="5">
        <f>C7-C8-C9</f>
        <v>5.5738222222221339</v>
      </c>
      <c r="D10" s="5">
        <f t="shared" si="0"/>
        <v>1.3934555555555335</v>
      </c>
      <c r="E10" s="5">
        <f>D10/D$11</f>
        <v>2.593058387802897</v>
      </c>
      <c r="F10" s="59" t="s">
        <v>17</v>
      </c>
      <c r="G10" s="5" t="s">
        <v>23</v>
      </c>
      <c r="H10" s="12">
        <v>5192</v>
      </c>
      <c r="N10" s="5" t="s">
        <v>31</v>
      </c>
      <c r="O10" s="6">
        <v>6.82</v>
      </c>
      <c r="P10" s="6">
        <v>5.3</v>
      </c>
      <c r="Q10" s="6">
        <v>5.63</v>
      </c>
      <c r="R10" s="5">
        <f>SUM(O10:Q10)</f>
        <v>17.75</v>
      </c>
      <c r="S10" s="6">
        <f>AVERAGE(O10:Q10)</f>
        <v>5.916666666666667</v>
      </c>
    </row>
    <row r="11" spans="1:19">
      <c r="A11" s="5" t="s">
        <v>25</v>
      </c>
      <c r="B11" s="5">
        <f>B12-B7-B6</f>
        <v>16</v>
      </c>
      <c r="C11" s="7">
        <f>C12-C6-C7</f>
        <v>8.5980666666666821</v>
      </c>
      <c r="D11" s="5">
        <f t="shared" si="0"/>
        <v>0.53737916666666763</v>
      </c>
      <c r="E11" s="5"/>
      <c r="F11" s="5"/>
      <c r="G11" s="5"/>
      <c r="H11" s="5"/>
      <c r="N11" s="5" t="s">
        <v>32</v>
      </c>
      <c r="O11" s="6">
        <v>5.97</v>
      </c>
      <c r="P11" s="6">
        <v>5.94</v>
      </c>
      <c r="Q11" s="6">
        <v>5.55</v>
      </c>
      <c r="R11" s="5">
        <f t="shared" ref="R11:R18" si="1">SUM(O11:Q11)</f>
        <v>17.46</v>
      </c>
      <c r="S11" s="6">
        <f t="shared" ref="S11:S18" si="2">AVERAGE(O11:Q11)</f>
        <v>5.82</v>
      </c>
    </row>
    <row r="12" spans="1:19">
      <c r="A12" s="5" t="s">
        <v>26</v>
      </c>
      <c r="B12" s="5">
        <f>B2*D2*F2-1</f>
        <v>26</v>
      </c>
      <c r="C12" s="7">
        <f>SUMSQ(O10:Q18)-J2</f>
        <v>28.232400000000098</v>
      </c>
      <c r="D12" s="5"/>
      <c r="E12" s="5"/>
      <c r="F12" s="5"/>
      <c r="G12" s="5"/>
      <c r="H12" s="5"/>
      <c r="N12" s="5" t="s">
        <v>33</v>
      </c>
      <c r="O12" s="6">
        <v>4.68</v>
      </c>
      <c r="P12" s="6">
        <v>4.21</v>
      </c>
      <c r="Q12" s="49">
        <v>4.5</v>
      </c>
      <c r="R12" s="5">
        <f>SUM(O12:Q12)</f>
        <v>13.39</v>
      </c>
      <c r="S12" s="6">
        <f t="shared" si="2"/>
        <v>4.4633333333333338</v>
      </c>
    </row>
    <row r="13" spans="1:19">
      <c r="N13" s="5" t="s">
        <v>34</v>
      </c>
      <c r="O13" s="6">
        <v>6.89</v>
      </c>
      <c r="P13" s="6">
        <v>5.98</v>
      </c>
      <c r="Q13" s="6">
        <v>7.34</v>
      </c>
      <c r="R13" s="5">
        <f t="shared" si="1"/>
        <v>20.21</v>
      </c>
      <c r="S13" s="6">
        <f t="shared" si="2"/>
        <v>6.7366666666666672</v>
      </c>
    </row>
    <row r="14" spans="1:19">
      <c r="N14" s="5" t="s">
        <v>35</v>
      </c>
      <c r="O14" s="6">
        <v>5.93</v>
      </c>
      <c r="P14" s="6">
        <v>5.89</v>
      </c>
      <c r="Q14" s="49">
        <v>5.45</v>
      </c>
      <c r="R14" s="5">
        <f t="shared" si="1"/>
        <v>17.27</v>
      </c>
      <c r="S14" s="6">
        <f>AVERAGE(O14:Q14)</f>
        <v>5.7566666666666668</v>
      </c>
    </row>
    <row r="15" spans="1:19">
      <c r="N15" s="5" t="s">
        <v>36</v>
      </c>
      <c r="O15" s="6">
        <v>4.84</v>
      </c>
      <c r="P15" s="6">
        <v>7.67</v>
      </c>
      <c r="Q15" s="6">
        <v>5.95</v>
      </c>
      <c r="R15" s="5">
        <f t="shared" si="1"/>
        <v>18.46</v>
      </c>
      <c r="S15" s="6">
        <f t="shared" si="2"/>
        <v>6.1533333333333333</v>
      </c>
    </row>
    <row r="16" spans="1:19">
      <c r="H16" s="5"/>
      <c r="I16" s="5" t="s">
        <v>46</v>
      </c>
      <c r="J16" s="5" t="s">
        <v>47</v>
      </c>
      <c r="K16" s="5" t="s">
        <v>48</v>
      </c>
      <c r="L16" s="5" t="s">
        <v>29</v>
      </c>
      <c r="N16" s="5" t="s">
        <v>37</v>
      </c>
      <c r="O16" s="6">
        <v>4.5599999999999996</v>
      </c>
      <c r="P16" s="6">
        <v>3.01</v>
      </c>
      <c r="Q16" s="49">
        <v>4.8</v>
      </c>
      <c r="R16" s="5">
        <f t="shared" si="1"/>
        <v>12.37</v>
      </c>
      <c r="S16" s="6">
        <f t="shared" si="2"/>
        <v>4.1233333333333331</v>
      </c>
    </row>
    <row r="17" spans="8:28">
      <c r="H17" s="5" t="s">
        <v>49</v>
      </c>
      <c r="I17" s="5">
        <f>R10</f>
        <v>17.75</v>
      </c>
      <c r="J17" s="5">
        <f>R13</f>
        <v>20.21</v>
      </c>
      <c r="K17" s="5">
        <f>R16</f>
        <v>12.37</v>
      </c>
      <c r="L17" s="5">
        <f>SUM(I17:K17)</f>
        <v>50.33</v>
      </c>
      <c r="N17" s="5" t="s">
        <v>38</v>
      </c>
      <c r="O17" s="6">
        <v>5.52</v>
      </c>
      <c r="P17" s="6">
        <v>4.76</v>
      </c>
      <c r="Q17" s="6">
        <v>5.64</v>
      </c>
      <c r="R17" s="5">
        <f t="shared" si="1"/>
        <v>15.919999999999998</v>
      </c>
      <c r="S17" s="6">
        <f t="shared" si="2"/>
        <v>5.3066666666666658</v>
      </c>
    </row>
    <row r="18" spans="8:28">
      <c r="H18" s="5" t="s">
        <v>50</v>
      </c>
      <c r="I18" s="5">
        <f>R11</f>
        <v>17.46</v>
      </c>
      <c r="J18" s="5">
        <f>R14</f>
        <v>17.27</v>
      </c>
      <c r="K18" s="5">
        <f>R17</f>
        <v>15.919999999999998</v>
      </c>
      <c r="L18" s="5">
        <f>SUM(I18:K18)</f>
        <v>50.650000000000006</v>
      </c>
      <c r="N18" s="5" t="s">
        <v>39</v>
      </c>
      <c r="O18" s="6">
        <v>4.6100000000000003</v>
      </c>
      <c r="P18" s="6">
        <v>4.12</v>
      </c>
      <c r="Q18" s="49">
        <v>4.5999999999999996</v>
      </c>
      <c r="R18" s="5">
        <f t="shared" si="1"/>
        <v>13.33</v>
      </c>
      <c r="S18" s="6">
        <f t="shared" si="2"/>
        <v>4.4433333333333334</v>
      </c>
    </row>
    <row r="19" spans="8:28">
      <c r="H19" s="5" t="s">
        <v>51</v>
      </c>
      <c r="I19" s="5">
        <f>R12</f>
        <v>13.39</v>
      </c>
      <c r="J19" s="22">
        <f>R15</f>
        <v>18.46</v>
      </c>
      <c r="K19" s="5">
        <f>R18</f>
        <v>13.33</v>
      </c>
      <c r="L19" s="5">
        <f>SUM(I19:K19)</f>
        <v>45.18</v>
      </c>
      <c r="N19" s="5" t="s">
        <v>27</v>
      </c>
      <c r="O19" s="5">
        <f>SUM(O10:O18)</f>
        <v>49.819999999999993</v>
      </c>
      <c r="P19" s="5">
        <f>SUM(P10:P18)</f>
        <v>46.879999999999995</v>
      </c>
      <c r="Q19" s="5">
        <f>SUM(Q10:Q18)</f>
        <v>49.46</v>
      </c>
      <c r="R19" s="5">
        <f>SUM(R10:R18)</f>
        <v>146.16</v>
      </c>
      <c r="S19" s="6">
        <f>AVERAGE(S10:S18)</f>
        <v>5.413333333333334</v>
      </c>
      <c r="T19" s="23"/>
      <c r="U19" s="23"/>
    </row>
    <row r="20" spans="8:28">
      <c r="H20" s="5" t="s">
        <v>29</v>
      </c>
      <c r="I20" s="5">
        <f>SUM(I17:I19)</f>
        <v>48.6</v>
      </c>
      <c r="J20" s="5">
        <f t="shared" ref="J20:K20" si="3">SUM(J17:J19)</f>
        <v>55.940000000000005</v>
      </c>
      <c r="K20" s="5">
        <f t="shared" si="3"/>
        <v>41.62</v>
      </c>
      <c r="L20" s="5"/>
      <c r="O20">
        <f>SUM(O10:O18)</f>
        <v>49.819999999999993</v>
      </c>
      <c r="P20">
        <f>SUM(P10:P18)</f>
        <v>46.879999999999995</v>
      </c>
      <c r="Q20">
        <f>SUM(Q10:Q18)</f>
        <v>49.46</v>
      </c>
    </row>
    <row r="21" spans="8:28">
      <c r="V21" s="10"/>
      <c r="AB21" s="23"/>
    </row>
    <row r="22" spans="8:28">
      <c r="H22" s="5"/>
      <c r="I22" s="5" t="s">
        <v>46</v>
      </c>
      <c r="J22" s="5" t="s">
        <v>47</v>
      </c>
      <c r="K22" s="5" t="s">
        <v>48</v>
      </c>
      <c r="L22" s="22" t="s">
        <v>68</v>
      </c>
      <c r="O22" s="60" t="s">
        <v>88</v>
      </c>
      <c r="P22" s="60">
        <v>3.649</v>
      </c>
      <c r="S22" s="77" t="s">
        <v>84</v>
      </c>
      <c r="T22" s="77" t="s">
        <v>141</v>
      </c>
      <c r="V22" s="10"/>
    </row>
    <row r="23" spans="8:28" ht="15.75" thickBot="1">
      <c r="H23" s="5" t="s">
        <v>49</v>
      </c>
      <c r="I23" s="24">
        <f>S10</f>
        <v>5.916666666666667</v>
      </c>
      <c r="J23" s="6">
        <f>S13</f>
        <v>6.7366666666666672</v>
      </c>
      <c r="K23" s="6">
        <f>S16</f>
        <v>4.1233333333333331</v>
      </c>
      <c r="L23" s="6">
        <f>AVERAGE(I23:K23)</f>
        <v>5.5922222222222224</v>
      </c>
      <c r="O23" s="60" t="s">
        <v>69</v>
      </c>
      <c r="P23" s="60">
        <f>(D11/9)^0.5</f>
        <v>0.24435383421648288</v>
      </c>
      <c r="S23" s="78"/>
      <c r="T23" s="78"/>
      <c r="V23" s="10"/>
    </row>
    <row r="24" spans="8:28" ht="15.75">
      <c r="H24" s="5" t="s">
        <v>50</v>
      </c>
      <c r="I24" s="24">
        <f>S11</f>
        <v>5.82</v>
      </c>
      <c r="J24" s="6">
        <f>S14</f>
        <v>5.7566666666666668</v>
      </c>
      <c r="K24" s="6">
        <f>S17</f>
        <v>5.3066666666666658</v>
      </c>
      <c r="L24" s="6">
        <f>AVERAGE(I24:K24)</f>
        <v>5.6277777777777773</v>
      </c>
      <c r="O24" s="60" t="s">
        <v>130</v>
      </c>
      <c r="P24" s="60">
        <f>P22*P23</f>
        <v>0.891647141055946</v>
      </c>
      <c r="S24" s="35" t="s">
        <v>96</v>
      </c>
      <c r="T24" s="42">
        <f>I26</f>
        <v>5.4000000000000012</v>
      </c>
    </row>
    <row r="25" spans="8:28" ht="15.75">
      <c r="H25" s="5" t="s">
        <v>51</v>
      </c>
      <c r="I25" s="6">
        <f>S12</f>
        <v>4.4633333333333338</v>
      </c>
      <c r="J25" s="6">
        <f>S15</f>
        <v>6.1533333333333333</v>
      </c>
      <c r="K25" s="6">
        <f>S18</f>
        <v>4.4433333333333334</v>
      </c>
      <c r="L25" s="6">
        <f>AVERAGE(I25:K25)</f>
        <v>5.0200000000000005</v>
      </c>
      <c r="S25" s="36" t="s">
        <v>97</v>
      </c>
      <c r="T25" s="43">
        <f>J26</f>
        <v>6.2155555555555564</v>
      </c>
    </row>
    <row r="26" spans="8:28" ht="15.75">
      <c r="H26" s="22" t="s">
        <v>8</v>
      </c>
      <c r="I26" s="6">
        <f>AVERAGE(I23:I25)</f>
        <v>5.4000000000000012</v>
      </c>
      <c r="J26" s="6">
        <f>AVERAGE(J23:J25)</f>
        <v>6.2155555555555564</v>
      </c>
      <c r="K26" s="6">
        <f>AVERAGE(K23:K25)</f>
        <v>4.6244444444444444</v>
      </c>
      <c r="L26" s="5"/>
      <c r="N26" s="107">
        <f>I30</f>
        <v>4.6244444444444444</v>
      </c>
      <c r="O26" s="60" t="s">
        <v>71</v>
      </c>
      <c r="P26" s="107">
        <f>N26+P24</f>
        <v>5.5160915855003907</v>
      </c>
      <c r="S26" s="36" t="s">
        <v>135</v>
      </c>
      <c r="T26" s="43">
        <f>K26</f>
        <v>4.6244444444444444</v>
      </c>
    </row>
    <row r="27" spans="8:28" ht="15.75">
      <c r="N27" s="107">
        <f>I28</f>
        <v>5.4000000000000012</v>
      </c>
      <c r="O27" s="60" t="s">
        <v>73</v>
      </c>
      <c r="P27" s="107">
        <f>N27+P24</f>
        <v>6.2916471410559476</v>
      </c>
      <c r="S27" s="35" t="s">
        <v>86</v>
      </c>
      <c r="T27" s="37">
        <f>P24</f>
        <v>0.891647141055946</v>
      </c>
    </row>
    <row r="28" spans="8:28" ht="15.75">
      <c r="H28" s="4" t="s">
        <v>46</v>
      </c>
      <c r="I28" s="107">
        <f>I26</f>
        <v>5.4000000000000012</v>
      </c>
      <c r="J28" s="60" t="s">
        <v>49</v>
      </c>
      <c r="K28" s="107">
        <f>L23</f>
        <v>5.5922222222222224</v>
      </c>
      <c r="N28" s="107">
        <f>I29</f>
        <v>6.2155555555555564</v>
      </c>
      <c r="O28" s="60" t="s">
        <v>72</v>
      </c>
      <c r="P28" s="107">
        <f>N28+P24</f>
        <v>7.1072026966115027</v>
      </c>
      <c r="S28" s="35" t="s">
        <v>84</v>
      </c>
      <c r="T28" s="38" t="s">
        <v>45</v>
      </c>
    </row>
    <row r="29" spans="8:28" ht="15.75">
      <c r="H29" s="4" t="s">
        <v>47</v>
      </c>
      <c r="I29" s="107">
        <f>J26</f>
        <v>6.2155555555555564</v>
      </c>
      <c r="J29" s="60" t="s">
        <v>50</v>
      </c>
      <c r="K29" s="107">
        <f>L24</f>
        <v>5.6277777777777773</v>
      </c>
      <c r="S29" s="35" t="s">
        <v>99</v>
      </c>
      <c r="T29" s="39">
        <f>L23</f>
        <v>5.5922222222222224</v>
      </c>
    </row>
    <row r="30" spans="8:28" ht="15.75">
      <c r="H30" s="4" t="s">
        <v>48</v>
      </c>
      <c r="I30" s="107">
        <f>K26</f>
        <v>4.6244444444444444</v>
      </c>
      <c r="J30" s="60" t="s">
        <v>51</v>
      </c>
      <c r="K30" s="107">
        <f>L25</f>
        <v>5.0200000000000005</v>
      </c>
      <c r="S30" s="36" t="s">
        <v>100</v>
      </c>
      <c r="T30" s="39">
        <f>L24</f>
        <v>5.6277777777777773</v>
      </c>
    </row>
    <row r="31" spans="8:28" ht="15.75">
      <c r="S31" s="36" t="s">
        <v>101</v>
      </c>
      <c r="T31" s="39">
        <f>L25</f>
        <v>5.0200000000000005</v>
      </c>
    </row>
    <row r="32" spans="8:28" ht="15.75">
      <c r="S32" s="40" t="s">
        <v>86</v>
      </c>
      <c r="T32" s="41" t="s">
        <v>17</v>
      </c>
    </row>
  </sheetData>
  <sortState xmlns:xlrd2="http://schemas.microsoft.com/office/spreadsheetml/2017/richdata2" ref="N26:N28">
    <sortCondition ref="N26:N28"/>
  </sortState>
  <mergeCells count="6">
    <mergeCell ref="T22:T23"/>
    <mergeCell ref="O8:Q8"/>
    <mergeCell ref="N8:N9"/>
    <mergeCell ref="R8:R9"/>
    <mergeCell ref="S8:S9"/>
    <mergeCell ref="S22:S2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Y32"/>
  <sheetViews>
    <sheetView topLeftCell="O5" zoomScale="110" zoomScaleNormal="110" workbookViewId="0">
      <selection activeCell="W19" sqref="W19"/>
    </sheetView>
  </sheetViews>
  <sheetFormatPr defaultRowHeight="15"/>
  <cols>
    <col min="21" max="21" width="13.28515625" customWidth="1"/>
    <col min="23" max="23" width="17.85546875" customWidth="1"/>
    <col min="24" max="24" width="22.28515625" customWidth="1"/>
  </cols>
  <sheetData>
    <row r="2" spans="2:25">
      <c r="B2" s="1"/>
    </row>
    <row r="3" spans="2:25">
      <c r="B3" s="2" t="s">
        <v>2</v>
      </c>
      <c r="C3" s="2">
        <v>3</v>
      </c>
      <c r="D3" s="2" t="s">
        <v>58</v>
      </c>
      <c r="E3" s="2">
        <v>3</v>
      </c>
      <c r="F3" s="2" t="s">
        <v>57</v>
      </c>
      <c r="G3" s="2">
        <v>3</v>
      </c>
      <c r="H3" s="2" t="s">
        <v>53</v>
      </c>
      <c r="I3" s="2">
        <f>E3*G3</f>
        <v>9</v>
      </c>
      <c r="J3" s="2" t="s">
        <v>4</v>
      </c>
      <c r="K3" s="2">
        <f>S20^2/(C3*E3*G3)</f>
        <v>625.92592592592598</v>
      </c>
    </row>
    <row r="6" spans="2:25">
      <c r="B6" s="5" t="s">
        <v>9</v>
      </c>
      <c r="C6" s="5" t="s">
        <v>10</v>
      </c>
      <c r="D6" s="5" t="s">
        <v>11</v>
      </c>
      <c r="E6" s="5" t="s">
        <v>12</v>
      </c>
      <c r="F6" s="5" t="s">
        <v>13</v>
      </c>
      <c r="G6" s="5"/>
      <c r="H6" s="5" t="s">
        <v>14</v>
      </c>
      <c r="I6" s="5" t="s">
        <v>15</v>
      </c>
    </row>
    <row r="7" spans="2:25">
      <c r="B7" s="5" t="s">
        <v>16</v>
      </c>
      <c r="C7" s="5">
        <f>C3-1</f>
        <v>2</v>
      </c>
      <c r="D7" s="5">
        <f>SUMSQ(P20:R20)/I3-K3</f>
        <v>5.6296296296295623</v>
      </c>
      <c r="E7" s="5">
        <f t="shared" ref="E7:E12" si="0">D7/C7</f>
        <v>2.8148148148147811</v>
      </c>
      <c r="F7" s="5">
        <f>E7/E$12</f>
        <v>1.5510204081632453</v>
      </c>
      <c r="G7" s="22" t="s">
        <v>17</v>
      </c>
      <c r="H7" s="11">
        <v>3.63</v>
      </c>
      <c r="I7" s="11">
        <v>6.23</v>
      </c>
    </row>
    <row r="8" spans="2:25">
      <c r="B8" s="5" t="s">
        <v>20</v>
      </c>
      <c r="C8" s="5">
        <f>I3-1</f>
        <v>8</v>
      </c>
      <c r="D8" s="5">
        <f>SUMSQ(S11:S19)/C3-K3</f>
        <v>71.407407407407391</v>
      </c>
      <c r="E8" s="5">
        <f t="shared" si="0"/>
        <v>8.9259259259259238</v>
      </c>
      <c r="F8" s="5">
        <f>E8/E$12</f>
        <v>4.9183673469387692</v>
      </c>
      <c r="G8" s="22" t="s">
        <v>17</v>
      </c>
      <c r="H8" s="5" t="s">
        <v>21</v>
      </c>
      <c r="I8" s="11">
        <v>3.89</v>
      </c>
    </row>
    <row r="9" spans="2:25">
      <c r="B9" s="5" t="s">
        <v>54</v>
      </c>
      <c r="C9" s="5">
        <f>E3-1</f>
        <v>2</v>
      </c>
      <c r="D9" s="5">
        <f>SUMSQ(L26:N26)/(C3*G3)-K3</f>
        <v>48.296296296296191</v>
      </c>
      <c r="E9" s="5">
        <f t="shared" si="0"/>
        <v>24.148148148148096</v>
      </c>
      <c r="F9" s="5">
        <f>E9/E$12</f>
        <v>13.306122448979549</v>
      </c>
      <c r="G9" s="22" t="s">
        <v>30</v>
      </c>
      <c r="H9" s="5" t="s">
        <v>18</v>
      </c>
      <c r="I9" s="5" t="s">
        <v>19</v>
      </c>
      <c r="O9" s="64" t="s">
        <v>5</v>
      </c>
      <c r="P9" s="74" t="s">
        <v>6</v>
      </c>
      <c r="Q9" s="74"/>
      <c r="R9" s="74"/>
      <c r="S9" s="73" t="s">
        <v>7</v>
      </c>
      <c r="T9" s="73" t="s">
        <v>8</v>
      </c>
    </row>
    <row r="10" spans="2:25">
      <c r="B10" s="5" t="s">
        <v>55</v>
      </c>
      <c r="C10" s="5">
        <f>G3-1</f>
        <v>2</v>
      </c>
      <c r="D10" s="5">
        <f>SUMSQ(O23:O25)/(C3*E3)-K3</f>
        <v>12.740740740740648</v>
      </c>
      <c r="E10" s="5">
        <f t="shared" si="0"/>
        <v>6.3703703703703241</v>
      </c>
      <c r="F10" s="5">
        <f>E10/E$12</f>
        <v>3.5102040816326241</v>
      </c>
      <c r="G10" s="5" t="s">
        <v>17</v>
      </c>
      <c r="H10" s="5" t="s">
        <v>18</v>
      </c>
      <c r="I10" s="5" t="s">
        <v>19</v>
      </c>
      <c r="O10" s="65"/>
      <c r="P10" s="4">
        <v>1</v>
      </c>
      <c r="Q10" s="4">
        <v>2</v>
      </c>
      <c r="R10" s="4">
        <v>3</v>
      </c>
      <c r="S10" s="73"/>
      <c r="T10" s="73"/>
    </row>
    <row r="11" spans="2:25">
      <c r="B11" s="5" t="s">
        <v>53</v>
      </c>
      <c r="C11" s="5">
        <f>C8-C9-C10</f>
        <v>4</v>
      </c>
      <c r="D11" s="5">
        <f>D8-D9-D10</f>
        <v>10.370370370370551</v>
      </c>
      <c r="E11" s="5">
        <f t="shared" si="0"/>
        <v>2.5925925925926379</v>
      </c>
      <c r="F11" s="5">
        <f>E11/E$12</f>
        <v>1.4285714285714521</v>
      </c>
      <c r="G11" s="5" t="s">
        <v>17</v>
      </c>
      <c r="H11" s="5" t="s">
        <v>23</v>
      </c>
      <c r="I11" s="12">
        <v>5192</v>
      </c>
      <c r="O11" s="5" t="s">
        <v>31</v>
      </c>
      <c r="P11" s="7">
        <v>4</v>
      </c>
      <c r="Q11" s="7">
        <v>4</v>
      </c>
      <c r="R11" s="7">
        <v>4</v>
      </c>
      <c r="S11" s="5">
        <f>SUM(P11:R11)</f>
        <v>12</v>
      </c>
      <c r="T11" s="6">
        <f>AVERAGE(P11:R11)</f>
        <v>4</v>
      </c>
      <c r="W11" s="106" t="s">
        <v>88</v>
      </c>
      <c r="X11" s="106">
        <v>3.649</v>
      </c>
    </row>
    <row r="12" spans="2:25">
      <c r="B12" s="5" t="s">
        <v>25</v>
      </c>
      <c r="C12" s="5">
        <f>C13-C8-C7</f>
        <v>16</v>
      </c>
      <c r="D12" s="7">
        <f>D13-D7-D8</f>
        <v>29.037037037037067</v>
      </c>
      <c r="E12" s="5">
        <f t="shared" si="0"/>
        <v>1.8148148148148167</v>
      </c>
      <c r="F12" s="5"/>
      <c r="G12" s="5"/>
      <c r="H12" s="5"/>
      <c r="I12" s="5"/>
      <c r="O12" s="5" t="s">
        <v>32</v>
      </c>
      <c r="P12" s="53">
        <v>6</v>
      </c>
      <c r="Q12" s="7">
        <v>4</v>
      </c>
      <c r="R12" s="7">
        <v>8</v>
      </c>
      <c r="S12" s="5">
        <f t="shared" ref="S12:S19" si="1">SUM(P12:R12)</f>
        <v>18</v>
      </c>
      <c r="T12" s="6">
        <f t="shared" ref="T12:T19" si="2">AVERAGE(P12:R12)</f>
        <v>6</v>
      </c>
      <c r="W12" s="106" t="s">
        <v>69</v>
      </c>
      <c r="X12" s="106">
        <f>(E12/9)^0.5</f>
        <v>0.44905020936970913</v>
      </c>
    </row>
    <row r="13" spans="2:25">
      <c r="B13" s="5" t="s">
        <v>26</v>
      </c>
      <c r="C13" s="5">
        <f>C3*E3*G3-1</f>
        <v>26</v>
      </c>
      <c r="D13" s="7">
        <f>SUMSQ(P11:R19)-K3</f>
        <v>106.07407407407402</v>
      </c>
      <c r="E13" s="5"/>
      <c r="F13" s="5"/>
      <c r="G13" s="5"/>
      <c r="H13" s="5"/>
      <c r="I13" s="5"/>
      <c r="O13" s="5" t="s">
        <v>33</v>
      </c>
      <c r="P13" s="7">
        <v>2</v>
      </c>
      <c r="Q13" s="7">
        <v>2</v>
      </c>
      <c r="R13" s="7">
        <v>4</v>
      </c>
      <c r="S13" s="5">
        <f t="shared" si="1"/>
        <v>8</v>
      </c>
      <c r="T13" s="6">
        <f t="shared" si="2"/>
        <v>2.6666666666666665</v>
      </c>
      <c r="W13" s="106" t="s">
        <v>130</v>
      </c>
      <c r="X13" s="106">
        <f>X11*X12</f>
        <v>1.6385842139900686</v>
      </c>
    </row>
    <row r="14" spans="2:25">
      <c r="O14" s="5" t="s">
        <v>34</v>
      </c>
      <c r="P14" s="7">
        <v>8</v>
      </c>
      <c r="Q14" s="7">
        <v>4</v>
      </c>
      <c r="R14" s="7">
        <v>8</v>
      </c>
      <c r="S14" s="5">
        <f t="shared" si="1"/>
        <v>20</v>
      </c>
      <c r="T14" s="6">
        <f t="shared" si="2"/>
        <v>6.666666666666667</v>
      </c>
    </row>
    <row r="15" spans="2:25">
      <c r="O15" s="5" t="s">
        <v>35</v>
      </c>
      <c r="P15" s="53">
        <v>6</v>
      </c>
      <c r="Q15" s="7">
        <v>8</v>
      </c>
      <c r="R15" s="7">
        <v>6</v>
      </c>
      <c r="S15" s="5">
        <f t="shared" si="1"/>
        <v>20</v>
      </c>
      <c r="T15" s="6">
        <f t="shared" si="2"/>
        <v>6.666666666666667</v>
      </c>
      <c r="W15" s="107">
        <v>3.5555555555555558</v>
      </c>
      <c r="X15" s="60" t="s">
        <v>71</v>
      </c>
      <c r="Y15" s="107">
        <f>W15+X13</f>
        <v>5.1941397695456244</v>
      </c>
    </row>
    <row r="16" spans="2:25">
      <c r="O16" s="5" t="s">
        <v>36</v>
      </c>
      <c r="P16" s="7">
        <v>6</v>
      </c>
      <c r="Q16" s="7">
        <v>8</v>
      </c>
      <c r="R16" s="7">
        <v>6</v>
      </c>
      <c r="S16" s="5">
        <f t="shared" si="1"/>
        <v>20</v>
      </c>
      <c r="T16" s="6">
        <f t="shared" si="2"/>
        <v>6.666666666666667</v>
      </c>
      <c r="W16" s="107">
        <v>4.2222222222222223</v>
      </c>
      <c r="X16" s="60" t="s">
        <v>73</v>
      </c>
      <c r="Y16" s="107">
        <f>W16+X13</f>
        <v>5.8608064362122914</v>
      </c>
    </row>
    <row r="17" spans="11:25">
      <c r="O17" s="5" t="s">
        <v>37</v>
      </c>
      <c r="P17" s="7">
        <v>2</v>
      </c>
      <c r="Q17" s="7">
        <v>2</v>
      </c>
      <c r="R17" s="7">
        <v>4</v>
      </c>
      <c r="S17" s="5">
        <f t="shared" si="1"/>
        <v>8</v>
      </c>
      <c r="T17" s="6">
        <f t="shared" si="2"/>
        <v>2.6666666666666665</v>
      </c>
      <c r="W17" s="107">
        <v>6.7777777777777786</v>
      </c>
      <c r="X17" s="60" t="s">
        <v>72</v>
      </c>
      <c r="Y17" s="107">
        <f>W17+X13</f>
        <v>8.4163619917678467</v>
      </c>
    </row>
    <row r="18" spans="11:25">
      <c r="O18" s="5" t="s">
        <v>38</v>
      </c>
      <c r="P18" s="7">
        <v>6</v>
      </c>
      <c r="Q18" s="7">
        <v>4</v>
      </c>
      <c r="R18" s="7">
        <v>4</v>
      </c>
      <c r="S18" s="5">
        <f t="shared" si="1"/>
        <v>14</v>
      </c>
      <c r="T18" s="6">
        <f t="shared" si="2"/>
        <v>4.666666666666667</v>
      </c>
    </row>
    <row r="19" spans="11:25">
      <c r="O19" s="5" t="s">
        <v>39</v>
      </c>
      <c r="P19" s="7">
        <v>4</v>
      </c>
      <c r="Q19" s="7">
        <v>2</v>
      </c>
      <c r="R19" s="7">
        <v>4</v>
      </c>
      <c r="S19" s="5">
        <f t="shared" si="1"/>
        <v>10</v>
      </c>
      <c r="T19" s="6">
        <f t="shared" si="2"/>
        <v>3.3333333333333335</v>
      </c>
    </row>
    <row r="20" spans="11:25">
      <c r="O20" s="5" t="s">
        <v>27</v>
      </c>
      <c r="P20" s="5">
        <f>SUM(P11:P19)</f>
        <v>44</v>
      </c>
      <c r="Q20" s="5">
        <f t="shared" ref="Q20:R20" si="3">SUM(Q11:Q19)</f>
        <v>38</v>
      </c>
      <c r="R20" s="5">
        <f t="shared" si="3"/>
        <v>48</v>
      </c>
      <c r="S20" s="5">
        <f>SUM(S11:S19)</f>
        <v>130</v>
      </c>
      <c r="T20" s="5"/>
    </row>
    <row r="22" spans="11:25">
      <c r="K22" s="5"/>
      <c r="L22" s="5" t="s">
        <v>46</v>
      </c>
      <c r="M22" s="5" t="s">
        <v>47</v>
      </c>
      <c r="N22" s="5" t="s">
        <v>48</v>
      </c>
      <c r="O22" s="5" t="s">
        <v>29</v>
      </c>
      <c r="Q22" s="5"/>
      <c r="R22" s="5" t="s">
        <v>46</v>
      </c>
      <c r="S22" s="5" t="s">
        <v>47</v>
      </c>
      <c r="T22" s="5" t="s">
        <v>48</v>
      </c>
      <c r="U22" s="22" t="s">
        <v>68</v>
      </c>
      <c r="W22" s="77" t="s">
        <v>84</v>
      </c>
      <c r="X22" s="77" t="s">
        <v>142</v>
      </c>
    </row>
    <row r="23" spans="11:25" ht="15.75" thickBot="1">
      <c r="K23" s="5" t="s">
        <v>49</v>
      </c>
      <c r="L23" s="22">
        <f>S11</f>
        <v>12</v>
      </c>
      <c r="M23" s="5">
        <f>S14</f>
        <v>20</v>
      </c>
      <c r="N23" s="5">
        <f>S17</f>
        <v>8</v>
      </c>
      <c r="O23" s="5">
        <f>SUM(L23:N23)</f>
        <v>40</v>
      </c>
      <c r="Q23" s="5" t="s">
        <v>49</v>
      </c>
      <c r="R23" s="24">
        <f>T11</f>
        <v>4</v>
      </c>
      <c r="S23" s="6">
        <f>T14</f>
        <v>6.666666666666667</v>
      </c>
      <c r="T23" s="6">
        <f>T17</f>
        <v>2.6666666666666665</v>
      </c>
      <c r="U23" s="6">
        <f>AVERAGE(R23:T23)</f>
        <v>4.4444444444444446</v>
      </c>
      <c r="W23" s="78"/>
      <c r="X23" s="78"/>
    </row>
    <row r="24" spans="11:25" ht="15.75">
      <c r="K24" s="5" t="s">
        <v>50</v>
      </c>
      <c r="L24" s="5">
        <f>S12</f>
        <v>18</v>
      </c>
      <c r="M24" s="5">
        <f>S15</f>
        <v>20</v>
      </c>
      <c r="N24" s="5">
        <f>S18</f>
        <v>14</v>
      </c>
      <c r="O24" s="5">
        <f t="shared" ref="O24:O25" si="4">SUM(L24:N24)</f>
        <v>52</v>
      </c>
      <c r="Q24" s="5" t="s">
        <v>50</v>
      </c>
      <c r="R24" s="24">
        <f>T12</f>
        <v>6</v>
      </c>
      <c r="S24" s="6">
        <f>T15</f>
        <v>6.666666666666667</v>
      </c>
      <c r="T24" s="6">
        <f>T18</f>
        <v>4.666666666666667</v>
      </c>
      <c r="U24" s="6">
        <f>AVERAGE(R24:T24)</f>
        <v>5.7777777777777786</v>
      </c>
      <c r="W24" s="35" t="s">
        <v>96</v>
      </c>
      <c r="X24" s="42">
        <f>R26</f>
        <v>4.2222222222222223</v>
      </c>
    </row>
    <row r="25" spans="11:25" ht="15.75">
      <c r="K25" s="5" t="s">
        <v>51</v>
      </c>
      <c r="L25" s="5">
        <f>S13</f>
        <v>8</v>
      </c>
      <c r="M25" s="5">
        <f>S16</f>
        <v>20</v>
      </c>
      <c r="N25" s="5">
        <f>S19</f>
        <v>10</v>
      </c>
      <c r="O25" s="5">
        <f t="shared" si="4"/>
        <v>38</v>
      </c>
      <c r="Q25" s="5" t="s">
        <v>51</v>
      </c>
      <c r="R25" s="6">
        <f>T13</f>
        <v>2.6666666666666665</v>
      </c>
      <c r="S25" s="6">
        <f>T16</f>
        <v>6.666666666666667</v>
      </c>
      <c r="T25" s="6">
        <f>T19</f>
        <v>3.3333333333333335</v>
      </c>
      <c r="U25" s="6">
        <f>AVERAGE(R25:T25)</f>
        <v>4.2222222222222223</v>
      </c>
      <c r="W25" s="36" t="s">
        <v>97</v>
      </c>
      <c r="X25" s="43">
        <f>S26</f>
        <v>6.666666666666667</v>
      </c>
    </row>
    <row r="26" spans="11:25" ht="15.75">
      <c r="K26" s="5" t="s">
        <v>29</v>
      </c>
      <c r="L26" s="5">
        <f>SUM(L23:L25)</f>
        <v>38</v>
      </c>
      <c r="M26" s="5">
        <f>SUM(M23:M25)</f>
        <v>60</v>
      </c>
      <c r="N26" s="5">
        <f>SUM(N23:N25)</f>
        <v>32</v>
      </c>
      <c r="O26" s="5"/>
      <c r="Q26" s="22" t="s">
        <v>8</v>
      </c>
      <c r="R26" s="6">
        <f>AVERAGE(R23:R25)</f>
        <v>4.2222222222222223</v>
      </c>
      <c r="S26" s="6">
        <f>AVERAGE(S23:S25)</f>
        <v>6.666666666666667</v>
      </c>
      <c r="T26" s="6">
        <f>AVERAGE(T23:T25)</f>
        <v>3.5555555555555558</v>
      </c>
      <c r="U26" s="5"/>
      <c r="W26" s="36" t="s">
        <v>98</v>
      </c>
      <c r="X26" s="43">
        <f>T26</f>
        <v>3.5555555555555558</v>
      </c>
    </row>
    <row r="27" spans="11:25" ht="15.75">
      <c r="W27" s="35" t="s">
        <v>86</v>
      </c>
      <c r="X27" s="37">
        <f>X13</f>
        <v>1.6385842139900686</v>
      </c>
    </row>
    <row r="28" spans="11:25" ht="15.75">
      <c r="R28" s="60" t="s">
        <v>46</v>
      </c>
      <c r="S28" s="107">
        <f>R26</f>
        <v>4.2222222222222223</v>
      </c>
      <c r="T28" s="60" t="s">
        <v>49</v>
      </c>
      <c r="U28" s="107">
        <f>U23</f>
        <v>4.4444444444444446</v>
      </c>
      <c r="W28" s="35" t="s">
        <v>84</v>
      </c>
      <c r="X28" s="38" t="s">
        <v>45</v>
      </c>
    </row>
    <row r="29" spans="11:25" ht="15.75">
      <c r="R29" s="60" t="s">
        <v>47</v>
      </c>
      <c r="S29" s="107">
        <f>S26</f>
        <v>6.666666666666667</v>
      </c>
      <c r="T29" s="60" t="s">
        <v>50</v>
      </c>
      <c r="U29" s="107">
        <f>U24</f>
        <v>5.7777777777777786</v>
      </c>
      <c r="W29" s="35" t="s">
        <v>99</v>
      </c>
      <c r="X29" s="39">
        <f>U23</f>
        <v>4.4444444444444446</v>
      </c>
    </row>
    <row r="30" spans="11:25" ht="15.75">
      <c r="R30" s="60" t="s">
        <v>48</v>
      </c>
      <c r="S30" s="107">
        <f>T26</f>
        <v>3.5555555555555558</v>
      </c>
      <c r="T30" s="60" t="s">
        <v>51</v>
      </c>
      <c r="U30" s="107">
        <f>U25</f>
        <v>4.2222222222222223</v>
      </c>
      <c r="W30" s="36" t="s">
        <v>100</v>
      </c>
      <c r="X30" s="39">
        <f>U24</f>
        <v>5.7777777777777786</v>
      </c>
    </row>
    <row r="31" spans="11:25" ht="15.75">
      <c r="W31" s="36" t="s">
        <v>101</v>
      </c>
      <c r="X31" s="39">
        <f>U25</f>
        <v>4.2222222222222223</v>
      </c>
    </row>
    <row r="32" spans="11:25" ht="15.75">
      <c r="W32" s="40" t="s">
        <v>86</v>
      </c>
      <c r="X32" s="41" t="s">
        <v>17</v>
      </c>
    </row>
  </sheetData>
  <sortState xmlns:xlrd2="http://schemas.microsoft.com/office/spreadsheetml/2017/richdata2" ref="W15:W17">
    <sortCondition ref="W15:W17"/>
  </sortState>
  <mergeCells count="6">
    <mergeCell ref="X22:X23"/>
    <mergeCell ref="O9:O10"/>
    <mergeCell ref="P9:R9"/>
    <mergeCell ref="S9:S10"/>
    <mergeCell ref="T9:T10"/>
    <mergeCell ref="W22:W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31"/>
  <sheetViews>
    <sheetView topLeftCell="A12" workbookViewId="0">
      <selection activeCell="A23" sqref="A23:H30"/>
    </sheetView>
  </sheetViews>
  <sheetFormatPr defaultRowHeight="15"/>
  <cols>
    <col min="14" max="14" width="9.5703125" bestFit="1" customWidth="1"/>
    <col min="15" max="16" width="9.28515625" bestFit="1" customWidth="1"/>
    <col min="26" max="26" width="19.28515625" customWidth="1"/>
    <col min="27" max="27" width="25.28515625" customWidth="1"/>
  </cols>
  <sheetData>
    <row r="1" spans="3:23">
      <c r="J1" s="73" t="s">
        <v>5</v>
      </c>
      <c r="K1" s="74" t="s">
        <v>6</v>
      </c>
      <c r="L1" s="74"/>
      <c r="M1" s="74"/>
      <c r="N1" s="73" t="s">
        <v>7</v>
      </c>
      <c r="O1" s="73" t="s">
        <v>8</v>
      </c>
      <c r="Q1" s="73" t="s">
        <v>5</v>
      </c>
      <c r="R1" s="74" t="s">
        <v>6</v>
      </c>
      <c r="S1" s="74"/>
      <c r="T1" s="74"/>
      <c r="U1" s="73" t="s">
        <v>7</v>
      </c>
      <c r="V1" s="73" t="s">
        <v>8</v>
      </c>
    </row>
    <row r="2" spans="3:23">
      <c r="C2" s="19" t="s">
        <v>102</v>
      </c>
      <c r="D2" s="19" t="s">
        <v>103</v>
      </c>
      <c r="J2" s="73"/>
      <c r="K2" s="4">
        <v>1</v>
      </c>
      <c r="L2" s="4">
        <v>2</v>
      </c>
      <c r="M2" s="4">
        <v>3</v>
      </c>
      <c r="N2" s="73"/>
      <c r="O2" s="73"/>
      <c r="Q2" s="73"/>
      <c r="R2" s="4">
        <v>1</v>
      </c>
      <c r="S2" s="4">
        <v>2</v>
      </c>
      <c r="T2" s="4">
        <v>3</v>
      </c>
      <c r="U2" s="73"/>
      <c r="V2" s="73"/>
    </row>
    <row r="3" spans="3:23">
      <c r="D3" s="19" t="s">
        <v>104</v>
      </c>
      <c r="J3" s="5" t="s">
        <v>31</v>
      </c>
      <c r="K3" s="5">
        <v>160.44999999999999</v>
      </c>
      <c r="L3" s="5">
        <v>130.34</v>
      </c>
      <c r="M3" s="5">
        <v>169.12</v>
      </c>
      <c r="N3" s="5">
        <f>SUM(K3:M3)</f>
        <v>459.90999999999997</v>
      </c>
      <c r="O3" s="6">
        <f>AVERAGE(K3:M3)</f>
        <v>153.30333333333331</v>
      </c>
      <c r="Q3" s="5" t="s">
        <v>31</v>
      </c>
      <c r="R3" s="5">
        <v>155.5</v>
      </c>
      <c r="S3" s="5">
        <v>126.91</v>
      </c>
      <c r="T3" s="5">
        <v>158.91999999999999</v>
      </c>
      <c r="U3" s="5">
        <f>SUM(R3:T3)</f>
        <v>441.32999999999993</v>
      </c>
      <c r="V3" s="6">
        <f>AVERAGE(R3:T3)</f>
        <v>147.10999999999999</v>
      </c>
      <c r="W3">
        <f>V3/O3</f>
        <v>0.95960079145919852</v>
      </c>
    </row>
    <row r="4" spans="3:23">
      <c r="J4" s="5" t="s">
        <v>32</v>
      </c>
      <c r="K4" s="5">
        <v>145.36000000000001</v>
      </c>
      <c r="L4" s="5">
        <v>140.44999999999999</v>
      </c>
      <c r="M4" s="5">
        <v>170.35</v>
      </c>
      <c r="N4" s="5">
        <f t="shared" ref="N4:N11" si="0">SUM(K4:M4)</f>
        <v>456.15999999999997</v>
      </c>
      <c r="O4" s="6">
        <f t="shared" ref="O4:O11" si="1">AVERAGE(K4:M4)</f>
        <v>152.05333333333331</v>
      </c>
      <c r="Q4" s="5" t="s">
        <v>32</v>
      </c>
      <c r="R4" s="5">
        <v>137.02000000000001</v>
      </c>
      <c r="S4" s="5">
        <v>133.97999999999999</v>
      </c>
      <c r="T4" s="5">
        <v>165.05</v>
      </c>
      <c r="U4" s="5">
        <f t="shared" ref="U4:U11" si="2">SUM(R4:T4)</f>
        <v>436.05</v>
      </c>
      <c r="V4" s="6">
        <f t="shared" ref="V4:V11" si="3">AVERAGE(R4:T4)</f>
        <v>145.35</v>
      </c>
      <c r="W4">
        <f t="shared" ref="W4:W11" si="4">V4/O4</f>
        <v>0.95591459137144874</v>
      </c>
    </row>
    <row r="5" spans="3:23">
      <c r="J5" s="5" t="s">
        <v>33</v>
      </c>
      <c r="K5" s="5">
        <v>122.48</v>
      </c>
      <c r="L5" s="5">
        <v>127.16</v>
      </c>
      <c r="M5" s="5">
        <v>130.76</v>
      </c>
      <c r="N5" s="5">
        <f t="shared" si="0"/>
        <v>380.4</v>
      </c>
      <c r="O5" s="6">
        <f t="shared" si="1"/>
        <v>126.8</v>
      </c>
      <c r="Q5" s="5" t="s">
        <v>33</v>
      </c>
      <c r="R5" s="5">
        <v>118.15</v>
      </c>
      <c r="S5" s="5">
        <v>123.95</v>
      </c>
      <c r="T5" s="5">
        <v>125.12</v>
      </c>
      <c r="U5" s="5">
        <f t="shared" si="2"/>
        <v>367.22</v>
      </c>
      <c r="V5" s="6">
        <f t="shared" si="3"/>
        <v>122.40666666666668</v>
      </c>
      <c r="W5">
        <f t="shared" si="4"/>
        <v>0.96535226077812841</v>
      </c>
    </row>
    <row r="6" spans="3:23">
      <c r="J6" s="5" t="s">
        <v>34</v>
      </c>
      <c r="K6" s="5">
        <v>179.69</v>
      </c>
      <c r="L6" s="5">
        <v>125.79</v>
      </c>
      <c r="M6" s="5">
        <v>186.26</v>
      </c>
      <c r="N6" s="5">
        <f t="shared" si="0"/>
        <v>491.74</v>
      </c>
      <c r="O6" s="6">
        <f t="shared" si="1"/>
        <v>163.91333333333333</v>
      </c>
      <c r="Q6" s="5" t="s">
        <v>34</v>
      </c>
      <c r="R6" s="5">
        <v>117.95</v>
      </c>
      <c r="S6" s="5">
        <v>121.01</v>
      </c>
      <c r="T6" s="5">
        <v>179.18</v>
      </c>
      <c r="U6" s="5">
        <f t="shared" si="2"/>
        <v>418.14</v>
      </c>
      <c r="V6" s="6">
        <f t="shared" si="3"/>
        <v>139.38</v>
      </c>
      <c r="W6">
        <f t="shared" si="4"/>
        <v>0.85032740879326474</v>
      </c>
    </row>
    <row r="7" spans="3:23">
      <c r="J7" s="5" t="s">
        <v>35</v>
      </c>
      <c r="K7" s="5">
        <v>145.76</v>
      </c>
      <c r="L7" s="5">
        <v>172.53</v>
      </c>
      <c r="M7" s="5">
        <v>159.54</v>
      </c>
      <c r="N7" s="5">
        <f t="shared" si="0"/>
        <v>477.82999999999993</v>
      </c>
      <c r="O7" s="6">
        <f t="shared" si="1"/>
        <v>159.27666666666664</v>
      </c>
      <c r="Q7" s="5" t="s">
        <v>35</v>
      </c>
      <c r="R7" s="5">
        <v>140.31</v>
      </c>
      <c r="S7" s="5">
        <v>167.05</v>
      </c>
      <c r="T7" s="5">
        <v>146.24</v>
      </c>
      <c r="U7" s="5">
        <f t="shared" si="2"/>
        <v>453.6</v>
      </c>
      <c r="V7" s="6">
        <f t="shared" si="3"/>
        <v>151.20000000000002</v>
      </c>
      <c r="W7">
        <f t="shared" si="4"/>
        <v>0.94929158905887057</v>
      </c>
    </row>
    <row r="8" spans="3:23">
      <c r="J8" s="5" t="s">
        <v>36</v>
      </c>
      <c r="K8" s="5">
        <v>149.75</v>
      </c>
      <c r="L8" s="5">
        <v>170.34</v>
      </c>
      <c r="M8" s="5">
        <v>145.66</v>
      </c>
      <c r="N8" s="5">
        <f t="shared" si="0"/>
        <v>465.75</v>
      </c>
      <c r="O8" s="6">
        <f t="shared" si="1"/>
        <v>155.25</v>
      </c>
      <c r="Q8" s="5" t="s">
        <v>36</v>
      </c>
      <c r="R8" s="5">
        <v>145.01</v>
      </c>
      <c r="S8" s="5">
        <v>167.18</v>
      </c>
      <c r="T8" s="5">
        <v>138.94999999999999</v>
      </c>
      <c r="U8" s="5">
        <f t="shared" si="2"/>
        <v>451.14</v>
      </c>
      <c r="V8" s="6">
        <f t="shared" si="3"/>
        <v>150.38</v>
      </c>
      <c r="W8">
        <f t="shared" si="4"/>
        <v>0.96863123993558775</v>
      </c>
    </row>
    <row r="9" spans="3:23">
      <c r="J9" s="5" t="s">
        <v>37</v>
      </c>
      <c r="K9" s="5">
        <v>127.45</v>
      </c>
      <c r="L9" s="5">
        <v>105.56</v>
      </c>
      <c r="M9" s="5">
        <v>149.15</v>
      </c>
      <c r="N9" s="5">
        <f t="shared" si="0"/>
        <v>382.15999999999997</v>
      </c>
      <c r="O9" s="6">
        <f t="shared" si="1"/>
        <v>127.38666666666666</v>
      </c>
      <c r="Q9" s="5" t="s">
        <v>37</v>
      </c>
      <c r="R9" s="5">
        <v>122.5</v>
      </c>
      <c r="S9" s="5">
        <v>95.89</v>
      </c>
      <c r="T9" s="5">
        <v>143.03</v>
      </c>
      <c r="U9" s="5">
        <f t="shared" si="2"/>
        <v>361.41999999999996</v>
      </c>
      <c r="V9" s="6">
        <f t="shared" si="3"/>
        <v>120.47333333333331</v>
      </c>
      <c r="W9">
        <f t="shared" si="4"/>
        <v>0.94572953736654797</v>
      </c>
    </row>
    <row r="10" spans="3:23">
      <c r="J10" s="5" t="s">
        <v>38</v>
      </c>
      <c r="K10" s="5">
        <v>145.36000000000001</v>
      </c>
      <c r="L10" s="5">
        <v>139.97999999999999</v>
      </c>
      <c r="M10" s="5">
        <v>140.16</v>
      </c>
      <c r="N10" s="5">
        <f t="shared" si="0"/>
        <v>425.5</v>
      </c>
      <c r="O10" s="6">
        <f t="shared" si="1"/>
        <v>141.83333333333334</v>
      </c>
      <c r="Q10" s="5" t="s">
        <v>38</v>
      </c>
      <c r="R10" s="5">
        <v>139.9</v>
      </c>
      <c r="S10" s="5">
        <v>132.35</v>
      </c>
      <c r="T10" s="5">
        <v>134.94999999999999</v>
      </c>
      <c r="U10" s="5">
        <f t="shared" si="2"/>
        <v>407.2</v>
      </c>
      <c r="V10" s="6">
        <f t="shared" si="3"/>
        <v>135.73333333333332</v>
      </c>
      <c r="W10">
        <f t="shared" si="4"/>
        <v>0.95699177438307859</v>
      </c>
    </row>
    <row r="11" spans="3:23">
      <c r="J11" s="5" t="s">
        <v>39</v>
      </c>
      <c r="K11" s="5">
        <v>131.97</v>
      </c>
      <c r="L11" s="5">
        <v>116.45</v>
      </c>
      <c r="M11" s="5">
        <v>135.16999999999999</v>
      </c>
      <c r="N11" s="5">
        <f t="shared" si="0"/>
        <v>383.59000000000003</v>
      </c>
      <c r="O11" s="6">
        <f t="shared" si="1"/>
        <v>127.86333333333334</v>
      </c>
      <c r="Q11" s="5" t="s">
        <v>39</v>
      </c>
      <c r="R11" s="5">
        <v>126.34</v>
      </c>
      <c r="S11" s="5">
        <v>114.54</v>
      </c>
      <c r="T11" s="5">
        <v>130.91999999999999</v>
      </c>
      <c r="U11" s="5">
        <f t="shared" si="2"/>
        <v>371.79999999999995</v>
      </c>
      <c r="V11" s="6">
        <f t="shared" si="3"/>
        <v>123.93333333333332</v>
      </c>
      <c r="W11">
        <f t="shared" si="4"/>
        <v>0.96926405797857074</v>
      </c>
    </row>
    <row r="12" spans="3:23">
      <c r="J12" s="5" t="s">
        <v>27</v>
      </c>
      <c r="K12" s="5">
        <f>SUM(K3:K11)</f>
        <v>1308.2700000000002</v>
      </c>
      <c r="L12" s="5">
        <f>SUM(L3:L11)</f>
        <v>1228.5999999999999</v>
      </c>
      <c r="M12" s="5">
        <f>SUM(M3:M11)</f>
        <v>1386.17</v>
      </c>
      <c r="N12" s="5">
        <f>SUM(N3:N11)</f>
        <v>3923.04</v>
      </c>
      <c r="O12" s="5"/>
      <c r="Q12" s="5" t="s">
        <v>27</v>
      </c>
      <c r="R12" s="5">
        <f>SUM(R3:R11)</f>
        <v>1202.68</v>
      </c>
      <c r="S12" s="5">
        <f t="shared" ref="S12:T12" si="5">SUM(S3:S11)</f>
        <v>1182.8599999999999</v>
      </c>
      <c r="T12" s="5">
        <f t="shared" si="5"/>
        <v>1322.3600000000001</v>
      </c>
      <c r="U12" s="5">
        <f>SUM(U3:U11)</f>
        <v>3707.8999999999996</v>
      </c>
      <c r="V12" s="5"/>
    </row>
    <row r="20" spans="1:27" ht="15" customHeight="1">
      <c r="A20" s="45" t="s">
        <v>2</v>
      </c>
      <c r="B20" s="45">
        <v>3</v>
      </c>
      <c r="C20" s="47" t="s">
        <v>107</v>
      </c>
      <c r="D20" s="45">
        <v>3</v>
      </c>
      <c r="E20" s="47" t="s">
        <v>106</v>
      </c>
      <c r="F20" s="45">
        <v>3</v>
      </c>
      <c r="G20" s="45" t="s">
        <v>105</v>
      </c>
      <c r="H20" s="45">
        <f>D20*F20</f>
        <v>9</v>
      </c>
      <c r="I20" s="45" t="s">
        <v>4</v>
      </c>
      <c r="J20" s="46">
        <f>Q31^2/(B20*D20*F20)</f>
        <v>24.243443753419712</v>
      </c>
      <c r="M20" s="79" t="s">
        <v>5</v>
      </c>
      <c r="N20" s="81" t="s">
        <v>6</v>
      </c>
      <c r="O20" s="82"/>
      <c r="P20" s="83"/>
      <c r="Q20" s="79" t="s">
        <v>7</v>
      </c>
      <c r="R20" s="75" t="s">
        <v>8</v>
      </c>
      <c r="T20" s="5"/>
      <c r="U20" s="5" t="s">
        <v>46</v>
      </c>
      <c r="V20" s="5" t="s">
        <v>47</v>
      </c>
      <c r="W20" s="5" t="s">
        <v>48</v>
      </c>
      <c r="X20" s="5" t="s">
        <v>29</v>
      </c>
      <c r="Z20" s="77" t="s">
        <v>84</v>
      </c>
      <c r="AA20" s="77" t="s">
        <v>155</v>
      </c>
    </row>
    <row r="21" spans="1:27" ht="15.75" customHeight="1" thickBot="1">
      <c r="A21" s="13"/>
      <c r="B21" s="13"/>
      <c r="C21" s="13"/>
      <c r="D21" s="13"/>
      <c r="E21" s="13"/>
      <c r="F21" s="13"/>
      <c r="G21" s="13"/>
      <c r="H21" s="13"/>
      <c r="I21" s="13"/>
      <c r="J21" s="13"/>
      <c r="M21" s="80"/>
      <c r="N21" s="14">
        <v>1</v>
      </c>
      <c r="O21" s="14">
        <v>2</v>
      </c>
      <c r="P21" s="14">
        <v>3</v>
      </c>
      <c r="Q21" s="80"/>
      <c r="R21" s="75"/>
      <c r="T21" s="5" t="s">
        <v>49</v>
      </c>
      <c r="U21" s="5">
        <f>Q22</f>
        <v>2.8825212738590134</v>
      </c>
      <c r="V21" s="5">
        <f>Q25</f>
        <v>2.5803970357236317</v>
      </c>
      <c r="W21" s="5">
        <f>Q28</f>
        <v>2.8285220529092361</v>
      </c>
      <c r="X21" s="5">
        <f>SUM(U21:W21)</f>
        <v>8.2914403624918815</v>
      </c>
      <c r="Z21" s="78"/>
      <c r="AA21" s="78"/>
    </row>
    <row r="22" spans="1:27" ht="15.75">
      <c r="A22" s="13"/>
      <c r="B22" s="13"/>
      <c r="C22" s="13"/>
      <c r="D22" s="13"/>
      <c r="E22" s="13"/>
      <c r="F22" s="13"/>
      <c r="G22" s="13"/>
      <c r="H22" s="13"/>
      <c r="I22" s="13"/>
      <c r="J22" s="13"/>
      <c r="M22" s="44" t="s">
        <v>31</v>
      </c>
      <c r="N22" s="54">
        <f>R3/K3</f>
        <v>0.96914926768463705</v>
      </c>
      <c r="O22" s="54">
        <f t="shared" ref="O22:O30" si="6">S3/L3</f>
        <v>0.97368421052631571</v>
      </c>
      <c r="P22" s="54">
        <f t="shared" ref="P22:P30" si="7">T3/M3</f>
        <v>0.93968779564806049</v>
      </c>
      <c r="Q22" s="15">
        <f t="shared" ref="Q22:Q30" si="8">SUM(N22:P22)</f>
        <v>2.8825212738590134</v>
      </c>
      <c r="R22" s="16">
        <f>AVERAGE(N22:P22)</f>
        <v>0.96084042461967112</v>
      </c>
      <c r="T22" s="5" t="s">
        <v>50</v>
      </c>
      <c r="U22" s="22">
        <f>Q23</f>
        <v>2.8654465750341025</v>
      </c>
      <c r="V22" s="5">
        <f>Q26</f>
        <v>2.8474825040349718</v>
      </c>
      <c r="W22" s="5">
        <f>Q29</f>
        <v>2.8707584942754329</v>
      </c>
      <c r="X22" s="5">
        <f>SUM(U22:W22)</f>
        <v>8.5836875733445073</v>
      </c>
      <c r="Z22" s="35" t="s">
        <v>96</v>
      </c>
      <c r="AA22" s="42">
        <f>U30</f>
        <v>0.96047098827591981</v>
      </c>
    </row>
    <row r="23" spans="1:27" ht="15.75">
      <c r="A23" s="15" t="s">
        <v>9</v>
      </c>
      <c r="B23" s="15" t="s">
        <v>10</v>
      </c>
      <c r="C23" s="15" t="s">
        <v>11</v>
      </c>
      <c r="D23" s="15" t="s">
        <v>12</v>
      </c>
      <c r="E23" s="15" t="s">
        <v>13</v>
      </c>
      <c r="F23" s="15"/>
      <c r="G23" s="15" t="s">
        <v>14</v>
      </c>
      <c r="H23" s="15" t="s">
        <v>15</v>
      </c>
      <c r="I23" s="13"/>
      <c r="J23" s="13"/>
      <c r="M23" s="44" t="s">
        <v>32</v>
      </c>
      <c r="N23" s="54">
        <f t="shared" ref="N23:N30" si="9">R4/K4</f>
        <v>0.94262520638414971</v>
      </c>
      <c r="O23" s="54">
        <f t="shared" si="6"/>
        <v>0.95393378426486297</v>
      </c>
      <c r="P23" s="54">
        <f t="shared" si="7"/>
        <v>0.9688875843850896</v>
      </c>
      <c r="Q23" s="15">
        <f t="shared" si="8"/>
        <v>2.8654465750341025</v>
      </c>
      <c r="R23" s="16">
        <f t="shared" ref="R23:R30" si="10">AVERAGE(N23:P23)</f>
        <v>0.95514885834470087</v>
      </c>
      <c r="T23" s="5" t="s">
        <v>51</v>
      </c>
      <c r="U23" s="5">
        <f>Q24</f>
        <v>2.8962710455901624</v>
      </c>
      <c r="V23" s="22">
        <f>Q27</f>
        <v>2.9037299308623483</v>
      </c>
      <c r="W23" s="5">
        <f>Q30</f>
        <v>2.9094950119029988</v>
      </c>
      <c r="X23" s="5">
        <f>SUM(U23:W23)</f>
        <v>8.7094959883555099</v>
      </c>
      <c r="Z23" s="36" t="s">
        <v>97</v>
      </c>
      <c r="AA23" s="43">
        <f>V30</f>
        <v>0.92573438562455024</v>
      </c>
    </row>
    <row r="24" spans="1:27" ht="15.75">
      <c r="A24" s="15" t="s">
        <v>16</v>
      </c>
      <c r="B24" s="15">
        <f>B20-1</f>
        <v>2</v>
      </c>
      <c r="C24" s="15">
        <f>SUMSQ(N31:P31)/H20-J20</f>
        <v>5.8328218600678383E-3</v>
      </c>
      <c r="D24" s="15">
        <f>C24/B24</f>
        <v>2.9164109300339192E-3</v>
      </c>
      <c r="E24" s="15">
        <f>D24/D$29</f>
        <v>0.75360838383639495</v>
      </c>
      <c r="F24" s="15" t="s">
        <v>17</v>
      </c>
      <c r="G24" s="11">
        <v>3.63</v>
      </c>
      <c r="H24" s="11">
        <v>6.23</v>
      </c>
      <c r="I24" s="13"/>
      <c r="J24" s="13"/>
      <c r="M24" s="44" t="s">
        <v>33</v>
      </c>
      <c r="N24" s="54">
        <f t="shared" si="9"/>
        <v>0.96464728935336386</v>
      </c>
      <c r="O24" s="54">
        <f t="shared" si="6"/>
        <v>0.97475621264548606</v>
      </c>
      <c r="P24" s="54">
        <f t="shared" si="7"/>
        <v>0.95686754359131243</v>
      </c>
      <c r="Q24" s="15">
        <f t="shared" si="8"/>
        <v>2.8962710455901624</v>
      </c>
      <c r="R24" s="16">
        <f t="shared" si="10"/>
        <v>0.96542368186338745</v>
      </c>
      <c r="T24" s="5" t="s">
        <v>29</v>
      </c>
      <c r="U24" s="5">
        <f>SUM(U21:U23)</f>
        <v>8.6442388944832782</v>
      </c>
      <c r="V24" s="5">
        <f t="shared" ref="V24:W24" si="11">SUM(V21:V23)</f>
        <v>8.3316094706209505</v>
      </c>
      <c r="W24" s="5">
        <f t="shared" si="11"/>
        <v>8.6087755590876682</v>
      </c>
      <c r="X24" s="5"/>
      <c r="Z24" s="36" t="s">
        <v>98</v>
      </c>
      <c r="AA24" s="43">
        <f>W30</f>
        <v>0.95653061767640757</v>
      </c>
    </row>
    <row r="25" spans="1:27" ht="15.75">
      <c r="A25" s="15" t="s">
        <v>20</v>
      </c>
      <c r="B25" s="15">
        <f>H20-1</f>
        <v>8</v>
      </c>
      <c r="C25" s="15">
        <f>SUMSQ(Q22:Q30)/B20-J20</f>
        <v>2.7657740856184887E-2</v>
      </c>
      <c r="D25" s="15">
        <f t="shared" ref="D25:D29" si="12">C25/B25</f>
        <v>3.4572176070231109E-3</v>
      </c>
      <c r="E25" s="15">
        <f>D25/D$29</f>
        <v>0.89335427547897495</v>
      </c>
      <c r="F25" s="15" t="s">
        <v>17</v>
      </c>
      <c r="G25" s="5" t="s">
        <v>21</v>
      </c>
      <c r="H25" s="11">
        <v>3.89</v>
      </c>
      <c r="I25" s="13"/>
      <c r="J25" s="13"/>
      <c r="M25" s="44" t="s">
        <v>34</v>
      </c>
      <c r="N25" s="54">
        <f t="shared" si="9"/>
        <v>0.65640825866770547</v>
      </c>
      <c r="O25" s="54">
        <f t="shared" si="6"/>
        <v>0.96200015899515068</v>
      </c>
      <c r="P25" s="54">
        <f t="shared" si="7"/>
        <v>0.96198861806077529</v>
      </c>
      <c r="Q25" s="15">
        <f t="shared" si="8"/>
        <v>2.5803970357236317</v>
      </c>
      <c r="R25" s="16">
        <f t="shared" si="10"/>
        <v>0.86013234524121052</v>
      </c>
      <c r="Z25" s="40" t="s">
        <v>86</v>
      </c>
      <c r="AA25" s="38" t="s">
        <v>17</v>
      </c>
    </row>
    <row r="26" spans="1:27" ht="15.75">
      <c r="A26" s="15" t="s">
        <v>54</v>
      </c>
      <c r="B26" s="15">
        <f>D20-1</f>
        <v>2</v>
      </c>
      <c r="C26" s="15">
        <f>SUMSQ(U24:W24)/(B20*F20)-J20</f>
        <v>6.5116979784427542E-3</v>
      </c>
      <c r="D26" s="15">
        <f t="shared" si="12"/>
        <v>3.2558489892213771E-3</v>
      </c>
      <c r="E26" s="15">
        <f>D26/D$29</f>
        <v>0.84132008610801123</v>
      </c>
      <c r="F26" s="15" t="s">
        <v>17</v>
      </c>
      <c r="G26" s="5" t="s">
        <v>18</v>
      </c>
      <c r="H26" s="5" t="s">
        <v>19</v>
      </c>
      <c r="I26" s="13"/>
      <c r="J26" s="13"/>
      <c r="M26" s="44" t="s">
        <v>35</v>
      </c>
      <c r="N26" s="54">
        <f t="shared" si="9"/>
        <v>0.9626097694840835</v>
      </c>
      <c r="O26" s="54">
        <f t="shared" si="6"/>
        <v>0.96823740798701685</v>
      </c>
      <c r="P26" s="54">
        <f t="shared" si="7"/>
        <v>0.91663532656387126</v>
      </c>
      <c r="Q26" s="15">
        <f t="shared" si="8"/>
        <v>2.8474825040349718</v>
      </c>
      <c r="R26" s="16">
        <f t="shared" si="10"/>
        <v>0.94916083467832391</v>
      </c>
      <c r="T26" s="5"/>
      <c r="U26" s="5" t="s">
        <v>46</v>
      </c>
      <c r="V26" s="5" t="s">
        <v>47</v>
      </c>
      <c r="W26" s="5" t="s">
        <v>48</v>
      </c>
      <c r="X26" s="22" t="s">
        <v>68</v>
      </c>
      <c r="Z26" s="36" t="s">
        <v>99</v>
      </c>
      <c r="AA26" s="39">
        <f>X27</f>
        <v>0.92127115138798665</v>
      </c>
    </row>
    <row r="27" spans="1:27" ht="15.75">
      <c r="A27" s="44" t="s">
        <v>55</v>
      </c>
      <c r="B27" s="15">
        <f>F20-1</f>
        <v>2</v>
      </c>
      <c r="C27" s="15">
        <f>SUMSQ(X21:X23)/(B20*D20)-J20</f>
        <v>1.0222470216859847E-2</v>
      </c>
      <c r="D27" s="15">
        <f t="shared" si="12"/>
        <v>5.1112351084299235E-3</v>
      </c>
      <c r="E27" s="15">
        <f>D27/D$29</f>
        <v>1.3207568212710397</v>
      </c>
      <c r="F27" s="15" t="s">
        <v>17</v>
      </c>
      <c r="G27" s="5" t="s">
        <v>18</v>
      </c>
      <c r="H27" s="5" t="s">
        <v>19</v>
      </c>
      <c r="I27" s="13"/>
      <c r="J27" s="13"/>
      <c r="M27" s="44" t="s">
        <v>36</v>
      </c>
      <c r="N27" s="54">
        <f t="shared" si="9"/>
        <v>0.96834724540901496</v>
      </c>
      <c r="O27" s="54">
        <f t="shared" si="6"/>
        <v>0.98144886697193845</v>
      </c>
      <c r="P27" s="54">
        <f t="shared" si="7"/>
        <v>0.95393381848139502</v>
      </c>
      <c r="Q27" s="15">
        <f t="shared" si="8"/>
        <v>2.9037299308623483</v>
      </c>
      <c r="R27" s="16">
        <f t="shared" si="10"/>
        <v>0.96790997695411607</v>
      </c>
      <c r="T27" s="5" t="s">
        <v>49</v>
      </c>
      <c r="U27" s="24">
        <f>R22</f>
        <v>0.96084042461967112</v>
      </c>
      <c r="V27" s="24">
        <f>R25</f>
        <v>0.86013234524121052</v>
      </c>
      <c r="W27" s="6">
        <f>R28</f>
        <v>0.94284068430307866</v>
      </c>
      <c r="X27" s="6">
        <f>AVERAGE(U27:W27)</f>
        <v>0.92127115138798665</v>
      </c>
      <c r="Z27" s="36" t="s">
        <v>100</v>
      </c>
      <c r="AA27" s="39">
        <f>X28</f>
        <v>0.95374306370494522</v>
      </c>
    </row>
    <row r="28" spans="1:27" ht="15.75">
      <c r="A28" s="44" t="s">
        <v>53</v>
      </c>
      <c r="B28" s="15">
        <f>B25-B26-B27</f>
        <v>4</v>
      </c>
      <c r="C28" s="15">
        <f>C25-C26-C27</f>
        <v>1.0923572660882286E-2</v>
      </c>
      <c r="D28" s="15">
        <f t="shared" si="12"/>
        <v>2.7308931652205715E-3</v>
      </c>
      <c r="E28" s="15">
        <f>D28/D$29</f>
        <v>0.70567009726842445</v>
      </c>
      <c r="F28" s="15" t="s">
        <v>17</v>
      </c>
      <c r="G28" s="5" t="s">
        <v>23</v>
      </c>
      <c r="H28" s="12">
        <v>5192</v>
      </c>
      <c r="I28" s="13"/>
      <c r="J28" s="13"/>
      <c r="M28" s="44" t="s">
        <v>37</v>
      </c>
      <c r="N28" s="54">
        <f t="shared" si="9"/>
        <v>0.96116123970184386</v>
      </c>
      <c r="O28" s="54">
        <f t="shared" si="6"/>
        <v>0.90839333080712392</v>
      </c>
      <c r="P28" s="54">
        <f t="shared" si="7"/>
        <v>0.95896748240026819</v>
      </c>
      <c r="Q28" s="15">
        <f t="shared" si="8"/>
        <v>2.8285220529092361</v>
      </c>
      <c r="R28" s="16">
        <f t="shared" si="10"/>
        <v>0.94284068430307866</v>
      </c>
      <c r="T28" s="5" t="s">
        <v>50</v>
      </c>
      <c r="U28" s="24">
        <f>R23</f>
        <v>0.95514885834470087</v>
      </c>
      <c r="V28" s="6">
        <f>R26</f>
        <v>0.94916083467832391</v>
      </c>
      <c r="W28" s="6">
        <f>R29</f>
        <v>0.95691949809181098</v>
      </c>
      <c r="X28" s="6">
        <f>AVERAGE(U28:W28)</f>
        <v>0.95374306370494522</v>
      </c>
      <c r="Z28" s="36" t="s">
        <v>101</v>
      </c>
      <c r="AA28" s="39">
        <f>X29</f>
        <v>0.96772177648394553</v>
      </c>
    </row>
    <row r="29" spans="1:27" ht="15.75">
      <c r="A29" s="15" t="s">
        <v>25</v>
      </c>
      <c r="B29" s="15">
        <f>B30-B25-B24</f>
        <v>16</v>
      </c>
      <c r="C29" s="15">
        <f>C30-C24-C25</f>
        <v>6.1918863804297786E-2</v>
      </c>
      <c r="D29" s="15">
        <f t="shared" si="12"/>
        <v>3.8699289877686116E-3</v>
      </c>
      <c r="E29" s="15"/>
      <c r="F29" s="15"/>
      <c r="G29" s="15"/>
      <c r="H29" s="15"/>
      <c r="I29" s="13"/>
      <c r="J29" s="13"/>
      <c r="M29" s="44" t="s">
        <v>38</v>
      </c>
      <c r="N29" s="54">
        <f t="shared" si="9"/>
        <v>0.96243808475509074</v>
      </c>
      <c r="O29" s="54">
        <f t="shared" si="6"/>
        <v>0.94549221317331045</v>
      </c>
      <c r="P29" s="54">
        <f t="shared" si="7"/>
        <v>0.96282819634703187</v>
      </c>
      <c r="Q29" s="15">
        <f t="shared" si="8"/>
        <v>2.8707584942754329</v>
      </c>
      <c r="R29" s="16">
        <f t="shared" si="10"/>
        <v>0.95691949809181098</v>
      </c>
      <c r="T29" s="5" t="s">
        <v>51</v>
      </c>
      <c r="U29" s="6">
        <f>R24</f>
        <v>0.96542368186338745</v>
      </c>
      <c r="V29" s="6">
        <f>R27</f>
        <v>0.96790997695411607</v>
      </c>
      <c r="W29" s="6">
        <f>R30</f>
        <v>0.96983167063433295</v>
      </c>
      <c r="X29" s="6">
        <f>AVERAGE(U29:W29)</f>
        <v>0.96772177648394553</v>
      </c>
      <c r="Z29" s="40" t="s">
        <v>86</v>
      </c>
      <c r="AA29" s="41" t="s">
        <v>17</v>
      </c>
    </row>
    <row r="30" spans="1:27">
      <c r="A30" s="15" t="s">
        <v>26</v>
      </c>
      <c r="B30" s="15">
        <f>B20*D20*F20-1</f>
        <v>26</v>
      </c>
      <c r="C30" s="15">
        <f>SUMSQ(N22:P30)-J20</f>
        <v>9.5409426520550511E-2</v>
      </c>
      <c r="D30" s="15"/>
      <c r="E30" s="15"/>
      <c r="F30" s="15"/>
      <c r="G30" s="15"/>
      <c r="H30" s="15"/>
      <c r="I30" s="13"/>
      <c r="J30" s="13"/>
      <c r="M30" s="44" t="s">
        <v>39</v>
      </c>
      <c r="N30" s="54">
        <f t="shared" si="9"/>
        <v>0.95733878911873915</v>
      </c>
      <c r="O30" s="54">
        <f t="shared" si="6"/>
        <v>0.98359811077715764</v>
      </c>
      <c r="P30" s="54">
        <f t="shared" si="7"/>
        <v>0.96855811200710218</v>
      </c>
      <c r="Q30" s="15">
        <f t="shared" si="8"/>
        <v>2.9094950119029988</v>
      </c>
      <c r="R30" s="16">
        <f t="shared" si="10"/>
        <v>0.96983167063433295</v>
      </c>
      <c r="T30" s="22" t="s">
        <v>8</v>
      </c>
      <c r="U30" s="6">
        <f>AVERAGE(U27:U29)</f>
        <v>0.96047098827591981</v>
      </c>
      <c r="V30" s="6">
        <f>AVERAGE(V27:V29)</f>
        <v>0.92573438562455024</v>
      </c>
      <c r="W30" s="6">
        <f>AVERAGE(W27:W29)</f>
        <v>0.95653061767640757</v>
      </c>
      <c r="X30" s="5"/>
    </row>
    <row r="31" spans="1:27">
      <c r="M31" s="15" t="s">
        <v>27</v>
      </c>
      <c r="N31" s="15">
        <f>SUM(N22:N30)</f>
        <v>8.3447251505586273</v>
      </c>
      <c r="O31" s="15">
        <f>SUM(O22:O30)</f>
        <v>8.6515442961483622</v>
      </c>
      <c r="P31" s="15">
        <f>SUM(P22:P30)</f>
        <v>8.5883544774849074</v>
      </c>
      <c r="Q31" s="15">
        <f>SUM(Q22:Q30)</f>
        <v>25.584623924191895</v>
      </c>
      <c r="R31" s="15"/>
    </row>
  </sheetData>
  <mergeCells count="14">
    <mergeCell ref="Z20:Z21"/>
    <mergeCell ref="AA20:AA21"/>
    <mergeCell ref="M20:M21"/>
    <mergeCell ref="U1:U2"/>
    <mergeCell ref="V1:V2"/>
    <mergeCell ref="N20:P20"/>
    <mergeCell ref="Q20:Q21"/>
    <mergeCell ref="R20:R21"/>
    <mergeCell ref="R1:T1"/>
    <mergeCell ref="J1:J2"/>
    <mergeCell ref="K1:M1"/>
    <mergeCell ref="N1:N2"/>
    <mergeCell ref="O1:O2"/>
    <mergeCell ref="Q1:Q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TINGGI TANAMAN</vt:lpstr>
      <vt:lpstr>JUMLAH DAUN</vt:lpstr>
      <vt:lpstr>BERAT BASAH</vt:lpstr>
      <vt:lpstr>BERAT KERING</vt:lpstr>
      <vt:lpstr>VOLUME AKAR</vt:lpstr>
      <vt:lpstr>berat ekonomis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Solvia Rosa Ayunda Maharani</dc:creator>
  <cp:lastModifiedBy>X441N</cp:lastModifiedBy>
  <dcterms:created xsi:type="dcterms:W3CDTF">2023-11-27T22:25:00Z</dcterms:created>
  <dcterms:modified xsi:type="dcterms:W3CDTF">2024-09-05T03:44:38Z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68CC8FBD7AF548B08EFF55E5E62C160C_13</vt:lpwstr>
  </property>
  <property fmtid="{D5CDD505-2E9C-101B-9397-08002B2CF9AE}" pid="3" name="KSOProductBuildVer">
    <vt:lpwstr>1033-12.2.0.13359</vt:lpwstr>
  </property>
</Properties>
</file>